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75" windowHeight="9660" activeTab="2"/>
  </bookViews>
  <sheets>
    <sheet name="Data" sheetId="1" r:id="rId1"/>
    <sheet name="Sources, Notes and Contact" sheetId="2" r:id="rId2"/>
    <sheet name="Changelog" sheetId="3" r:id="rId3"/>
  </sheets>
  <calcPr calcId="144525"/>
</workbook>
</file>

<file path=xl/calcChain.xml><?xml version="1.0" encoding="utf-8"?>
<calcChain xmlns="http://schemas.openxmlformats.org/spreadsheetml/2006/main">
  <c r="B9" i="2" l="1"/>
  <c r="B6" i="2"/>
  <c r="B5" i="2"/>
  <c r="B4" i="2"/>
  <c r="B3" i="2"/>
  <c r="B2" i="2"/>
  <c r="B1" i="2"/>
  <c r="N388" i="1"/>
  <c r="M388" i="1"/>
  <c r="L388" i="1"/>
  <c r="K388" i="1"/>
  <c r="N387" i="1"/>
  <c r="M387" i="1"/>
  <c r="L387" i="1"/>
  <c r="K387" i="1"/>
  <c r="N386" i="1"/>
  <c r="M386" i="1"/>
  <c r="L386" i="1"/>
  <c r="K386" i="1"/>
  <c r="N385" i="1"/>
  <c r="M385" i="1"/>
  <c r="L385" i="1"/>
  <c r="K385" i="1"/>
  <c r="N384" i="1"/>
  <c r="M384" i="1"/>
  <c r="L384" i="1"/>
  <c r="K384" i="1"/>
  <c r="N383" i="1"/>
  <c r="M383" i="1"/>
  <c r="L383" i="1"/>
  <c r="K383" i="1"/>
  <c r="N380" i="1"/>
  <c r="M380" i="1"/>
  <c r="L380" i="1"/>
  <c r="K380" i="1"/>
  <c r="N379" i="1"/>
  <c r="M379" i="1"/>
  <c r="L379" i="1"/>
  <c r="K379" i="1"/>
  <c r="N378" i="1"/>
  <c r="M378" i="1"/>
  <c r="L378" i="1"/>
  <c r="K378" i="1"/>
  <c r="O377" i="1"/>
  <c r="N377" i="1"/>
  <c r="M377" i="1"/>
  <c r="L377" i="1"/>
  <c r="K377" i="1"/>
  <c r="N376" i="1"/>
  <c r="M376" i="1"/>
  <c r="L376" i="1"/>
  <c r="K376" i="1"/>
  <c r="N375" i="1"/>
  <c r="M375" i="1"/>
  <c r="L375" i="1"/>
  <c r="K375" i="1"/>
  <c r="N374" i="1"/>
  <c r="M374" i="1"/>
  <c r="L374" i="1"/>
  <c r="K374" i="1"/>
  <c r="N373" i="1"/>
  <c r="M373" i="1"/>
  <c r="L373" i="1"/>
  <c r="K373" i="1"/>
  <c r="N372" i="1"/>
  <c r="M372" i="1"/>
  <c r="L372" i="1"/>
  <c r="K372" i="1"/>
  <c r="N371" i="1"/>
  <c r="M371" i="1"/>
  <c r="L371" i="1"/>
  <c r="K371" i="1"/>
  <c r="N370" i="1"/>
  <c r="M370" i="1"/>
  <c r="L370" i="1"/>
  <c r="K370" i="1"/>
  <c r="O367" i="1"/>
  <c r="N367" i="1"/>
  <c r="M367" i="1"/>
  <c r="L367" i="1"/>
  <c r="K367" i="1"/>
  <c r="O366" i="1"/>
  <c r="M366" i="1"/>
  <c r="N365" i="1"/>
  <c r="M365" i="1"/>
  <c r="L365" i="1"/>
  <c r="K365" i="1"/>
  <c r="N364" i="1"/>
  <c r="M364" i="1"/>
  <c r="L364" i="1"/>
  <c r="K364" i="1"/>
  <c r="N363" i="1"/>
  <c r="M363" i="1"/>
  <c r="L363" i="1"/>
  <c r="K363" i="1"/>
  <c r="N362" i="1"/>
  <c r="M362" i="1"/>
  <c r="L362" i="1"/>
  <c r="K362" i="1"/>
  <c r="N361" i="1"/>
  <c r="M361" i="1"/>
  <c r="L361" i="1"/>
  <c r="K361" i="1"/>
  <c r="N360" i="1"/>
  <c r="M360" i="1"/>
  <c r="L360" i="1"/>
  <c r="K360" i="1"/>
  <c r="O359" i="1"/>
  <c r="N359" i="1"/>
  <c r="M359" i="1"/>
  <c r="L359" i="1"/>
  <c r="K359" i="1"/>
  <c r="O358" i="1"/>
  <c r="M358" i="1"/>
  <c r="N357" i="1"/>
  <c r="M357" i="1"/>
  <c r="L357" i="1"/>
  <c r="K357" i="1"/>
  <c r="N356" i="1"/>
  <c r="M356" i="1"/>
  <c r="L356" i="1"/>
  <c r="K356" i="1"/>
  <c r="O355" i="1"/>
  <c r="M355" i="1"/>
  <c r="N354" i="1"/>
  <c r="M354" i="1"/>
  <c r="L354" i="1"/>
  <c r="K354" i="1"/>
  <c r="O353" i="1"/>
  <c r="N353" i="1"/>
  <c r="M353" i="1"/>
  <c r="L353" i="1"/>
  <c r="K353" i="1"/>
  <c r="N352" i="1"/>
  <c r="M352" i="1"/>
  <c r="L352" i="1"/>
  <c r="K352" i="1"/>
  <c r="N351" i="1"/>
  <c r="M351" i="1"/>
  <c r="L351" i="1"/>
  <c r="K351" i="1"/>
  <c r="N348" i="1"/>
  <c r="M348" i="1"/>
  <c r="L348" i="1"/>
  <c r="K348" i="1"/>
  <c r="N347" i="1"/>
  <c r="M347" i="1"/>
  <c r="L347" i="1"/>
  <c r="K347" i="1"/>
  <c r="N346" i="1"/>
  <c r="M346" i="1"/>
  <c r="L346" i="1"/>
  <c r="K346" i="1"/>
  <c r="O345" i="1"/>
  <c r="M345" i="1"/>
  <c r="N344" i="1"/>
  <c r="M344" i="1"/>
  <c r="L344" i="1"/>
  <c r="K344" i="1"/>
  <c r="N343" i="1"/>
  <c r="M343" i="1"/>
  <c r="L343" i="1"/>
  <c r="K343" i="1"/>
  <c r="N342" i="1"/>
  <c r="M342" i="1"/>
  <c r="L342" i="1"/>
  <c r="K342" i="1"/>
  <c r="N341" i="1"/>
  <c r="M341" i="1"/>
  <c r="L341" i="1"/>
  <c r="K341" i="1"/>
  <c r="O340" i="1"/>
  <c r="N340" i="1"/>
  <c r="M340" i="1"/>
  <c r="L340" i="1"/>
  <c r="K340" i="1"/>
  <c r="N339" i="1"/>
  <c r="M339" i="1"/>
  <c r="L339" i="1"/>
  <c r="K339" i="1"/>
  <c r="N338" i="1"/>
  <c r="M338" i="1"/>
  <c r="L338" i="1"/>
  <c r="K338" i="1"/>
  <c r="O337" i="1"/>
  <c r="N337" i="1"/>
  <c r="M337" i="1"/>
  <c r="L337" i="1"/>
  <c r="K337" i="1"/>
  <c r="N336" i="1"/>
  <c r="M336" i="1"/>
  <c r="L336" i="1"/>
  <c r="K336" i="1"/>
  <c r="N335" i="1"/>
  <c r="M335" i="1"/>
  <c r="L335" i="1"/>
  <c r="K335" i="1"/>
  <c r="N332" i="1"/>
  <c r="M332" i="1"/>
  <c r="L332" i="1"/>
  <c r="K332" i="1"/>
  <c r="O331" i="1"/>
  <c r="N331" i="1"/>
  <c r="M331" i="1"/>
  <c r="L331" i="1"/>
  <c r="K331" i="1"/>
  <c r="N330" i="1"/>
  <c r="M330" i="1"/>
  <c r="L330" i="1"/>
  <c r="K330" i="1"/>
  <c r="N327" i="1"/>
  <c r="M327" i="1"/>
  <c r="L327" i="1"/>
  <c r="K327" i="1"/>
  <c r="N326" i="1"/>
  <c r="M326" i="1"/>
  <c r="L326" i="1"/>
  <c r="K326" i="1"/>
  <c r="N325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N321" i="1"/>
  <c r="M321" i="1"/>
  <c r="L321" i="1"/>
  <c r="K321" i="1"/>
  <c r="N320" i="1"/>
  <c r="M320" i="1"/>
  <c r="L320" i="1"/>
  <c r="K320" i="1"/>
  <c r="N319" i="1"/>
  <c r="M319" i="1"/>
  <c r="L319" i="1"/>
  <c r="K319" i="1"/>
  <c r="O316" i="1"/>
  <c r="N316" i="1"/>
  <c r="M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3" i="1"/>
  <c r="M303" i="1"/>
  <c r="L303" i="1"/>
  <c r="K303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5" i="1"/>
  <c r="N265" i="1"/>
  <c r="M265" i="1"/>
  <c r="L265" i="1"/>
  <c r="K26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O244" i="1"/>
  <c r="N244" i="1"/>
  <c r="M244" i="1"/>
  <c r="L244" i="1"/>
  <c r="K244" i="1"/>
  <c r="N243" i="1"/>
  <c r="M243" i="1"/>
  <c r="L243" i="1"/>
  <c r="K243" i="1"/>
  <c r="O242" i="1"/>
  <c r="M242" i="1"/>
  <c r="O241" i="1"/>
  <c r="N241" i="1"/>
  <c r="M241" i="1"/>
  <c r="L241" i="1"/>
  <c r="K241" i="1"/>
  <c r="O240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O235" i="1"/>
  <c r="N235" i="1"/>
  <c r="M235" i="1"/>
  <c r="L235" i="1"/>
  <c r="K235" i="1"/>
  <c r="O234" i="1"/>
  <c r="M234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O223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O216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O213" i="1"/>
  <c r="N213" i="1"/>
  <c r="M213" i="1"/>
  <c r="L213" i="1"/>
  <c r="K213" i="1"/>
  <c r="N212" i="1"/>
  <c r="M212" i="1"/>
  <c r="L212" i="1"/>
  <c r="K212" i="1"/>
  <c r="O211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N206" i="1"/>
  <c r="M206" i="1"/>
  <c r="L206" i="1"/>
  <c r="K206" i="1"/>
  <c r="O205" i="1"/>
  <c r="N205" i="1"/>
  <c r="M205" i="1"/>
  <c r="L205" i="1"/>
  <c r="K205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O172" i="1"/>
  <c r="N172" i="1"/>
  <c r="M172" i="1"/>
  <c r="O171" i="1"/>
  <c r="N171" i="1"/>
  <c r="M171" i="1"/>
  <c r="N170" i="1"/>
  <c r="M170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O161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N132" i="1"/>
  <c r="M132" i="1"/>
  <c r="L132" i="1"/>
  <c r="K132" i="1"/>
  <c r="O131" i="1"/>
  <c r="N131" i="1"/>
  <c r="M131" i="1"/>
  <c r="L131" i="1"/>
  <c r="K131" i="1"/>
  <c r="N130" i="1"/>
  <c r="M130" i="1"/>
  <c r="L130" i="1"/>
  <c r="K130" i="1"/>
  <c r="O129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N98" i="1"/>
  <c r="M98" i="1"/>
  <c r="L98" i="1"/>
  <c r="K98" i="1"/>
  <c r="O97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O79" i="1"/>
  <c r="M79" i="1"/>
  <c r="O78" i="1"/>
  <c r="M78" i="1"/>
  <c r="N77" i="1"/>
  <c r="M77" i="1"/>
  <c r="L77" i="1"/>
  <c r="K77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N73" i="1"/>
  <c r="M73" i="1"/>
  <c r="L73" i="1"/>
  <c r="K73" i="1"/>
  <c r="O72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4" i="1"/>
  <c r="M64" i="1"/>
  <c r="L64" i="1"/>
  <c r="K64" i="1"/>
  <c r="N63" i="1"/>
  <c r="M63" i="1"/>
  <c r="L63" i="1"/>
  <c r="K63" i="1"/>
  <c r="O62" i="1"/>
  <c r="N62" i="1"/>
  <c r="M62" i="1"/>
  <c r="L62" i="1"/>
  <c r="K62" i="1"/>
  <c r="O61" i="1"/>
  <c r="N61" i="1"/>
  <c r="M61" i="1"/>
  <c r="L61" i="1"/>
  <c r="K61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6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O49" i="1"/>
  <c r="N49" i="1"/>
  <c r="M49" i="1"/>
  <c r="L49" i="1"/>
  <c r="K49" i="1"/>
  <c r="O48" i="1"/>
  <c r="N48" i="1"/>
  <c r="M48" i="1"/>
  <c r="L48" i="1"/>
  <c r="K48" i="1"/>
  <c r="O47" i="1"/>
  <c r="N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5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A1" i="1"/>
</calcChain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0"/>
            <color rgb="FF000000"/>
            <rFont val="Arial"/>
          </rPr>
          <t>[RP] = Returning players from Xbox 360 and/or PS3
[NG] = PS4, Xbox One &amp; PC only</t>
        </r>
      </text>
    </comment>
    <comment ref="E2" authorId="0">
      <text>
        <r>
          <rPr>
            <sz val="10"/>
            <color rgb="FF000000"/>
            <rFont val="Arial"/>
          </rPr>
          <t xml:space="preserve">Can it be kept in a garage? Can a tracker be applied? </t>
        </r>
      </text>
    </comment>
    <comment ref="J2" authorId="0">
      <text>
        <r>
          <rPr>
            <sz val="10"/>
            <color rgb="FF000000"/>
            <rFont val="Arial"/>
          </rPr>
          <t>Land vehicles: Traction
Air vehicles: Agility</t>
        </r>
      </text>
    </comment>
    <comment ref="B7" authorId="0">
      <text>
        <r>
          <rPr>
            <sz val="10"/>
            <color rgb="FF000000"/>
            <rFont val="Arial"/>
          </rPr>
          <t>*See E355 for more information</t>
        </r>
      </text>
    </comment>
    <comment ref="B9" authorId="0">
      <text>
        <r>
          <rPr>
            <sz val="10"/>
            <color rgb="FF000000"/>
            <rFont val="Arial"/>
          </rPr>
          <t>*See E355 for more information</t>
        </r>
      </text>
    </comment>
    <comment ref="C53" authorId="0">
      <text>
        <r>
          <rPr>
            <sz val="10"/>
            <color rgb="FF000000"/>
            <rFont val="Arial"/>
          </rPr>
          <t>Free with Collector's Edition on Xbox 360 and PS3.</t>
        </r>
      </text>
    </comment>
    <comment ref="C98" authorId="0">
      <text>
        <r>
          <rPr>
            <sz val="10"/>
            <color rgb="FF000000"/>
            <rFont val="Arial"/>
          </rPr>
          <t>Free with Collector's Edition on Xbox 360 and PS3.</t>
        </r>
      </text>
    </comment>
    <comment ref="D166" authorId="0">
      <text>
        <r>
          <rPr>
            <sz val="10"/>
            <color rgb="FF000000"/>
            <rFont val="Arial"/>
          </rPr>
          <t>Modded versions can sometimes be found driving around that sell for roughly $15k-$17k. [https://goo.gl/ddNEdP]</t>
        </r>
      </text>
    </comment>
    <comment ref="C243" authorId="0">
      <text>
        <r>
          <rPr>
            <sz val="10"/>
            <color rgb="FF000000"/>
            <rFont val="Arial"/>
          </rPr>
          <t>Free with Collector's Edition on Xbox 360 and PS3.</t>
        </r>
      </text>
    </comment>
    <comment ref="O264" authorId="0">
      <text>
        <r>
          <rPr>
            <sz val="10"/>
            <color rgb="FF000000"/>
            <rFont val="Arial"/>
          </rPr>
          <t>Image no longer available.
	-Dick Tripp</t>
        </r>
      </text>
    </comment>
    <comment ref="E288" authorId="0">
      <text>
        <r>
          <rPr>
            <sz val="10"/>
            <color rgb="FF000000"/>
            <rFont val="Arial"/>
          </rPr>
          <t>Only Type1 is stealable. The 'cowboy Bison' cannot be kept.</t>
        </r>
      </text>
    </comment>
    <comment ref="G358" authorId="0">
      <text>
        <r>
          <rPr>
            <sz val="10"/>
            <color rgb="FF000000"/>
            <rFont val="Arial"/>
          </rPr>
          <t xml:space="preserve">The Besra is actually ever so slightly faster than the LAZER. </t>
        </r>
      </text>
    </comment>
    <comment ref="B366" authorId="0">
      <text>
        <r>
          <rPr>
            <sz val="10"/>
            <color rgb="FF000000"/>
            <rFont val="Arial"/>
          </rPr>
          <t>Only available for returning players (coming from PS3/Xbox 360)</t>
        </r>
      </text>
    </comment>
    <comment ref="G367" authorId="0">
      <text>
        <r>
          <rPr>
            <sz val="10"/>
            <color rgb="FF000000"/>
            <rFont val="Arial"/>
          </rPr>
          <t xml:space="preserve">The Besra is actually ever so slightly faster than the LAZER. </t>
        </r>
      </text>
    </comment>
  </commentList>
</comments>
</file>

<file path=xl/sharedStrings.xml><?xml version="1.0" encoding="utf-8"?>
<sst xmlns="http://schemas.openxmlformats.org/spreadsheetml/2006/main" count="2460" uniqueCount="1237">
  <si>
    <t>Change</t>
  </si>
  <si>
    <t>Sell Prices and Master List:</t>
  </si>
  <si>
    <t>Date</t>
  </si>
  <si>
    <t xml:space="preserve">You can tweet @GTA_Sheet to request changes or notify me of mistakes! </t>
  </si>
  <si>
    <t>Added Ocelot Lynx to SPORTS</t>
  </si>
  <si>
    <t>Vehicle Class</t>
  </si>
  <si>
    <t>Vehicle Name</t>
  </si>
  <si>
    <t>Added Declasse Drift Tampa to SPORTS</t>
  </si>
  <si>
    <t>Added Western Cliffhanger to MOTORCYCLES</t>
  </si>
  <si>
    <t>Buy Price (Online)</t>
  </si>
  <si>
    <t>Sell Price (Online)</t>
  </si>
  <si>
    <t>Stealable</t>
  </si>
  <si>
    <t>Capacity</t>
  </si>
  <si>
    <t>Speed</t>
  </si>
  <si>
    <t>Added missing images for all vehicles</t>
  </si>
  <si>
    <t>Accel</t>
  </si>
  <si>
    <t>Brake</t>
  </si>
  <si>
    <t>Handl</t>
  </si>
  <si>
    <t>Avg w/o Brake</t>
  </si>
  <si>
    <t>Avg w/o Accel</t>
  </si>
  <si>
    <t>Avg w/o Speed</t>
  </si>
  <si>
    <t>Overall</t>
  </si>
  <si>
    <t>Picture</t>
  </si>
  <si>
    <t>Notes</t>
  </si>
  <si>
    <t>Based on</t>
  </si>
  <si>
    <t>SUPER</t>
  </si>
  <si>
    <t>Some image links are broken. Please tell me if you find one and I'll fix it. Thanks!</t>
  </si>
  <si>
    <t>[NG] tag no longer being added to new vehicles, following R*'s announcement.</t>
  </si>
  <si>
    <t>R* announced they will no longer be releasing update for previous-gen consoles.</t>
  </si>
  <si>
    <t>Added link to GTA_Sheet Twitter on main sheet.</t>
  </si>
  <si>
    <t>Added Vapid Trophy Truck to OFF-ROAD</t>
  </si>
  <si>
    <t>Missing images coming this weekend!</t>
  </si>
  <si>
    <t>Added Vapid Desert Raid to OFF-ROAD</t>
  </si>
  <si>
    <t xml:space="preserve">Added Nagasaki BF400 to MOTORCYCLES </t>
  </si>
  <si>
    <t>Added Western Gargoyle to MOTORCYCLES</t>
  </si>
  <si>
    <t>Added Lampadati Tropos Rallye to SPORTS</t>
  </si>
  <si>
    <t>Added Obey Omnis to SPORTS</t>
  </si>
  <si>
    <t>Added Progen Tyrus to SUPER</t>
  </si>
  <si>
    <t>Added Annis RE-7B to SUPER</t>
  </si>
  <si>
    <t>Added Emperor ETR1 to SUPER</t>
  </si>
  <si>
    <t>Added Grotti Brioso R/A to COMPACTS</t>
  </si>
  <si>
    <t>Added Dewbauchee Seven-70 to SPORTS</t>
  </si>
  <si>
    <t>Added Pfister 811 to SUPER</t>
  </si>
  <si>
    <t>Added Grotti X80 Proto to SUPER</t>
  </si>
  <si>
    <t>Added Western Cargobob Jetsam to HELICOPTERS</t>
  </si>
  <si>
    <t xml:space="preserve">This was missed on the initial FAFF vehicle stat rollout. </t>
  </si>
  <si>
    <t>All vehicle stats have now been added to FAFF vehicles</t>
  </si>
  <si>
    <t>All vehicles from Lowriders: Custom Classics have now been added</t>
  </si>
  <si>
    <t>Added the basic structure for all new vehicles, ready for stats and images to be added.</t>
  </si>
  <si>
    <t>I'm waiting for the SC vehicle page to be update before I can drop stats in.</t>
  </si>
  <si>
    <t>Updated the price of the Cargobob to match the FAFF update</t>
  </si>
  <si>
    <t>Added Albany Roosevelt Valor to SPORTS CLASSICS</t>
  </si>
  <si>
    <t>Updated stats for Albany Roosevelt in SPORTS CLASSIC</t>
  </si>
  <si>
    <t>Updated Acceleration stat for Bravado Banshee 900R in SUPER</t>
  </si>
  <si>
    <t>Updated stats for Pagassi Osiris in SUPER. See 'Data' sheet cell E355 for more info.</t>
  </si>
  <si>
    <t>Updated stats for Progen T20 in SUPER. See 'Data' sheet cell E355 for more info.</t>
  </si>
  <si>
    <t>Added Karin Sultan RS to SUPER</t>
  </si>
  <si>
    <t>Stats will be drip-fed until they are correct</t>
  </si>
  <si>
    <t>Added Bravado Banshee 900R to SUPER</t>
  </si>
  <si>
    <t>Added missing images for recently-added vehicles</t>
  </si>
  <si>
    <t>Sorry for the delay! All vehicles now have images. Let me know if any are wrong!</t>
  </si>
  <si>
    <t>Added Declasse Tampa to MUSCLE</t>
  </si>
  <si>
    <t>Added all vehicles from the Executives Update</t>
  </si>
  <si>
    <t>Updated Hydra speed stat so it's accurate to ingame performance and R* Social Club data.</t>
  </si>
  <si>
    <t>Added EMERGENCY category</t>
  </si>
  <si>
    <t>Added data to Police Prison Bus in EMERGENCY</t>
  </si>
  <si>
    <t>Added data to Cheval Marshall in OFF-ROAD</t>
  </si>
  <si>
    <t>Added pictures to newly-added vehicles</t>
  </si>
  <si>
    <t>Updated upgrade price of Vapid Chino Custom</t>
  </si>
  <si>
    <t>Added Kraken to BOATS</t>
  </si>
  <si>
    <t>Full price check against ingame websites</t>
  </si>
  <si>
    <t>Sharable Link</t>
  </si>
  <si>
    <t>Vehicle Stats</t>
  </si>
  <si>
    <t>Stats and Images</t>
  </si>
  <si>
    <t>Added Albany Primo Custom to SEDANS</t>
  </si>
  <si>
    <t>Reddit Users</t>
  </si>
  <si>
    <t>thepeter, jeffersonkim</t>
  </si>
  <si>
    <t>Updated and Maintained by</t>
  </si>
  <si>
    <t>terra4 (Reddit)</t>
  </si>
  <si>
    <t>Grotti X80 Proto</t>
  </si>
  <si>
    <t>Adapted from</t>
  </si>
  <si>
    <t>-</t>
  </si>
  <si>
    <t>No</t>
  </si>
  <si>
    <t>Added Vapid Chino Custom to MUSCLE</t>
  </si>
  <si>
    <t>Added Declasse Moonbeam to MUSCLE</t>
  </si>
  <si>
    <t>Added Declasse Moonbeam Custom to MUSCLE</t>
  </si>
  <si>
    <t>Added Willard Faction to MUSCLE</t>
  </si>
  <si>
    <t>Added Willard Faction Custom to MUSCLE</t>
  </si>
  <si>
    <t>Added Declasse Voodoo Custom to MUSCLE</t>
  </si>
  <si>
    <t>Added Albany Buccaneer Custom to MUSCLE</t>
  </si>
  <si>
    <t>New price type: "upgrade" to signify Lowrider basic upgrade cost</t>
  </si>
  <si>
    <t>Added Buckingham Police Maverick to HELICOPTERS</t>
  </si>
  <si>
    <t>Sorry, updates have been slow. I do have plans to go over this soon, don't worry!</t>
  </si>
  <si>
    <t>Added Coquette Classic BlackFin to MUSCLE</t>
  </si>
  <si>
    <t>Averages are calculated by using the "mean" method - dividing the sum of the values by the amount of values.</t>
  </si>
  <si>
    <t>Sorry for the delay.</t>
  </si>
  <si>
    <t>Added Vapid Chino to MUSCLE</t>
  </si>
  <si>
    <t>Stats and data are pulled directly from the Social Club website in a numerical form, which is then divided by 10 and manually entered into the sheet.</t>
  </si>
  <si>
    <t>Added Progen T20 to SUPER</t>
  </si>
  <si>
    <t>Stats are 99% correct, unless changes are made to the game files after being added to the sheet and then not reflected on the Social Club website.</t>
  </si>
  <si>
    <t>Added Dinka Vindicator to MOTORCYCLES</t>
  </si>
  <si>
    <t xml:space="preserve">After each big title update, stats will be checked against the Social Club and updated accordingly. </t>
  </si>
  <si>
    <t>Added Lampadati Toro to BOATS</t>
  </si>
  <si>
    <t xml:space="preserve">Any new vehicles added will also have their stats collected this way. </t>
  </si>
  <si>
    <t>Updated HVY Insurgent (Covered) notes. Now listed as AWD.</t>
  </si>
  <si>
    <t>If stats are in italics, it means they are excluded from highlighting for whatever reason.</t>
  </si>
  <si>
    <t>Updated HVY Insurgent (Pick-up) notes. Now listed as AWD.</t>
  </si>
  <si>
    <t>Added Image links to the new vehicles added yesterday</t>
  </si>
  <si>
    <t xml:space="preserve">I should also say, I cannot guarantee that the stats on this sheet or the Social Club match the stats of the same vehicles in-game. Occasionally Rockstar seem to change the stats of the vehicles in-game but not on Social Club, thus those changes are never translated over to the sheet. I'm sorry about this - it bugs me just as much as it bugs you, but there's nothing we can do about it. </t>
  </si>
  <si>
    <t>Added Buckingham Luxor Deluxe to PLANES</t>
  </si>
  <si>
    <t>Added Buckingham Swift Deluxe to HELICOPTERS</t>
  </si>
  <si>
    <t>Additionally, these stats are just that - statistics. They do not necessarily reflect the performance of a car in-game. Lots of factors can change how a car performs in-game, such as aerodynamics, suspension bounceback, etc. These variables, unfortunately, cannot be gathered or represented in numerical form. Please keep that in mind when choosing a car based on numerical values alone. I've made that mistake in the past. Broughy1322 on YouTube is a good place to check for lap times and stuff.</t>
  </si>
  <si>
    <t xml:space="preserve">All vehicles from Ill-Gotten Gains Part 1 have now been added to the list. </t>
  </si>
  <si>
    <t>Fixed some Conditional Formatting issues not auto-highlighting the best stats</t>
  </si>
  <si>
    <t>Added Albany Virgo to MUSCLE</t>
  </si>
  <si>
    <t>Added Benefactor Stirling GT to SPORTS CLASSICS</t>
  </si>
  <si>
    <t>Added Pegassi Osiris to SUPER</t>
  </si>
  <si>
    <t>Added Enus Windsor to COUPES</t>
  </si>
  <si>
    <t>Updated Pfister Comet notes. No longer listed as AWD.</t>
  </si>
  <si>
    <t>Updated Dinka Blista Comet notes. Now listed as FWD.</t>
  </si>
  <si>
    <t>Updated Karin Kuruma notes. Now listed as AWD.</t>
  </si>
  <si>
    <t>Updated Karin Kuruma (Armored) notes. Now listed as AWD.</t>
  </si>
  <si>
    <t>Updated "BOATS" stats using new, more accurate method</t>
  </si>
  <si>
    <t>Updated "PLANES" stats using new, more accurate method</t>
  </si>
  <si>
    <t xml:space="preserve">That's everything! Every category is now using the new, more accurate method. </t>
  </si>
  <si>
    <t>Updated formatting in "PLANES" section, adding manufacturer names</t>
  </si>
  <si>
    <t>Updated Hydra - now only partially excluded from highlighting</t>
  </si>
  <si>
    <t>Updated "VANS" stats using new, more accurate method</t>
  </si>
  <si>
    <t>Apologies for the delay in updates.</t>
  </si>
  <si>
    <t>Updated "UTILITY" stats using new, more accurate method</t>
  </si>
  <si>
    <t>Work got super busy and then I went to Spain for a week.</t>
  </si>
  <si>
    <t>Updated "SERVICE" stats using new, more accurate method</t>
  </si>
  <si>
    <t xml:space="preserve">I'm back and work is quiet now though, so updates shall continue! </t>
  </si>
  <si>
    <t>Updated "MILITARY" stats using new, more accurate method</t>
  </si>
  <si>
    <t>Updated "INDUSTRIAL" stats using new, more accurate method</t>
  </si>
  <si>
    <t>Updated "HELICOPTERS" stats using new, more accurate method</t>
  </si>
  <si>
    <t>Updated formatting in "HELICOPTERS" section, adding manufacturer names</t>
  </si>
  <si>
    <t>Updated "MOTORCYCLES" stats using new, more accurate method</t>
  </si>
  <si>
    <t>Updated "COMMERCIAL" stats using new, more accurate method</t>
  </si>
  <si>
    <t>Updated prices for Principe Nemesis</t>
  </si>
  <si>
    <t>Updated buy price for Elegy RH8</t>
  </si>
  <si>
    <t>Formatting changes</t>
  </si>
  <si>
    <t>Updated "SEDANS" stats using new, more accurate method</t>
  </si>
  <si>
    <t>Fixed various formatting issues throughout the sheet</t>
  </si>
  <si>
    <t>Updated "COUPES" stats using new, more accurate method</t>
  </si>
  <si>
    <t>Updated "SUVs" stats using new, more accurate method</t>
  </si>
  <si>
    <t>Updated "OFF-ROAD" stats using new, more accurate method</t>
  </si>
  <si>
    <t>Fixed vehicle Imgur URLs so that they are now clickable</t>
  </si>
  <si>
    <t>Added new auto-highlighting to each column that needs it</t>
  </si>
  <si>
    <t>Vehicle stats overhaul is now the main focus</t>
  </si>
  <si>
    <t>Updated "SPORTS CLASSIC" stats using new, more accurate method</t>
  </si>
  <si>
    <t>Updated Hotknife to show Enhanced Version price (with note about Collector's Edition)</t>
  </si>
  <si>
    <t>Updated Khamelion to show Enhanced Version price (with note about Collector's Edition)</t>
  </si>
  <si>
    <t>Added Vapid Slamvan</t>
  </si>
  <si>
    <t>Added Bravado Rat-Truck</t>
  </si>
  <si>
    <t>Updated "MUSCLE" stats using new, more accurate method</t>
  </si>
  <si>
    <t>Updated "GANG" stats using new, more accurate method</t>
  </si>
  <si>
    <t>Updated "CYCLES" stats using new, more accurate method</t>
  </si>
  <si>
    <t>Updated "COMPACT" stats using new, more accurate method</t>
  </si>
  <si>
    <t>Updated "SUPER" stats using new, more accurate method</t>
  </si>
  <si>
    <t>http://i.imgur.com/4TM8YKq.jpg</t>
  </si>
  <si>
    <t>Updated "SPORTS" stats using new, more accurate method</t>
  </si>
  <si>
    <t>Added conditional format on most colums of stats (automatic highlighting)</t>
  </si>
  <si>
    <t>Live updating for the highest stat of each column now!</t>
  </si>
  <si>
    <t>Added Banshee (Topless) to SPORTS section</t>
  </si>
  <si>
    <t>Added Avg. w/o Speed column</t>
  </si>
  <si>
    <t>Added Dinka Blista Compact</t>
  </si>
  <si>
    <t>Added Nagasaki Dinghy</t>
  </si>
  <si>
    <t>Adjusted stats and data for multiple inputs</t>
  </si>
  <si>
    <t>Started highlighting highest values within Avg. columns</t>
  </si>
  <si>
    <t>This is an on-going process and may take a few days.</t>
  </si>
  <si>
    <t>Added "Planned" section underneath "Last updated" at the bottom of the sheet.</t>
  </si>
  <si>
    <t xml:space="preserve">More updates coming soon! Thanks for your patience! </t>
  </si>
  <si>
    <t>Highlighted Acceleration stat for Dubsta 6x6</t>
  </si>
  <si>
    <t>Added Hydra</t>
  </si>
  <si>
    <t>Heists update!</t>
  </si>
  <si>
    <t>Added Savage</t>
  </si>
  <si>
    <t>Added Vapid Guardian</t>
  </si>
  <si>
    <t>AWD, FAFF update</t>
  </si>
  <si>
    <t>Added Kuruna (plus Armored)</t>
  </si>
  <si>
    <t>Ferrari F80 concept, GreenGT LeMans</t>
  </si>
  <si>
    <t>Added Karin Technical</t>
  </si>
  <si>
    <t>Progen Tyrus</t>
  </si>
  <si>
    <t>Added both HVY Insurgents</t>
  </si>
  <si>
    <t>Added Lampadati Casco</t>
  </si>
  <si>
    <t>Added Dinka Enduro</t>
  </si>
  <si>
    <t>Added Principe Lectro</t>
  </si>
  <si>
    <t>Formatting cleanup</t>
  </si>
  <si>
    <t>First roll-out of new stat value calculation method begun (new vehicles only for now)</t>
  </si>
  <si>
    <t>Various stats and information adjusted</t>
  </si>
  <si>
    <t>Added "To do" sheet</t>
  </si>
  <si>
    <t>Removed to-do sheet because it was pointless.</t>
  </si>
  <si>
    <t>http://i.imgur.com/u4HNn9Ls.jpg</t>
  </si>
  <si>
    <t>Added Baller (Sport), renamed previous Baller to Baller (Classic)</t>
  </si>
  <si>
    <t>Added sell prices for some vehicles</t>
  </si>
  <si>
    <t>Cunning Stunts update</t>
  </si>
  <si>
    <t>Tweaked Albany Alpha's stats to match a previous update</t>
  </si>
  <si>
    <t>McLaren F1 GTR Longtail, Saleen S7, Mosler MT900R</t>
  </si>
  <si>
    <t>Resolved several issues</t>
  </si>
  <si>
    <t>Added sell price for Dune Buggy</t>
  </si>
  <si>
    <t>Added a bar at the top, asking people to stop marking comments as resolved.</t>
  </si>
  <si>
    <t>Fixed HVY Barrack Semi formatting and data</t>
  </si>
  <si>
    <t>Annis RE-7B</t>
  </si>
  <si>
    <t>Added Lampadati Furore GT + adjusted some stats and prices</t>
  </si>
  <si>
    <t>Updated image links for LCC Innovation and Shitzu Hakuchou</t>
  </si>
  <si>
    <t>Spelling/formatting changes + general maintenance</t>
  </si>
  <si>
    <t>Added Utility category + vehicles</t>
  </si>
  <si>
    <t>This includes the Vapid Sadler.</t>
  </si>
  <si>
    <t>Added Declasse Stallion</t>
  </si>
  <si>
    <t>Added Imponte Dukes</t>
  </si>
  <si>
    <t>Added Jester and Massacro Racecar variants</t>
  </si>
  <si>
    <t>Added Dodo</t>
  </si>
  <si>
    <t>http://i.imgur.com/bHQw3Zc.jpg</t>
  </si>
  <si>
    <t>Created [NG] tag, which refers to Next Generaion consoles &amp; PC</t>
  </si>
  <si>
    <t>Nissan R390 GT1, Mazda 787B, Aquila CR-1, Memo Rojas BMW, 2014 Audi R18 e-tron Quattro</t>
  </si>
  <si>
    <t>Resolved multiple issues</t>
  </si>
  <si>
    <t>Minor changes to formatting and design - new cars getting listed this weekend</t>
  </si>
  <si>
    <t>Progen T20*</t>
  </si>
  <si>
    <t>$2,200,000</t>
  </si>
  <si>
    <t>Cars from the latest update hopefully being added this weekend</t>
  </si>
  <si>
    <t>Added Dune Buggy</t>
  </si>
  <si>
    <t>Added Sanchez to Off-Road</t>
  </si>
  <si>
    <t>Added Pigalle</t>
  </si>
  <si>
    <t>Added image to Oracle XS</t>
  </si>
  <si>
    <t>Edited Akuma - no longer sellable (needs confirmation)</t>
  </si>
  <si>
    <t>Edited Motorcycle highlighting - now correct</t>
  </si>
  <si>
    <t>Edited Entity - resemblence now more descriptive</t>
  </si>
  <si>
    <t>Checked Z-Type stats</t>
  </si>
  <si>
    <t>http://i.imgur.com/MGLI03M.jpg</t>
  </si>
  <si>
    <t>Checked Topless and Hardtops Coquette stats (both Sports and Sport Classic)</t>
  </si>
  <si>
    <t>Checked Supers and corrected some stats</t>
  </si>
  <si>
    <t>AWD, Ill-Gotten Gains Pt2 update</t>
  </si>
  <si>
    <t>Renamed Coil Voltic (hard top) to Coil Voltic Hardtop</t>
  </si>
  <si>
    <t>McLaren P1, Tushek T600, Falcon F7</t>
  </si>
  <si>
    <t>Renamed Coil Voltic (no top) to Coil Voltic Topless</t>
  </si>
  <si>
    <t>Emperor ETR1</t>
  </si>
  <si>
    <t>http://i.imgur.com/IoHve6N.jpg</t>
  </si>
  <si>
    <t xml:space="preserve">Added Gang section. Need confirmation on sale prices. </t>
  </si>
  <si>
    <t>Toyota 86/R&amp;D Sport Subaru BRZ GT300, Toyota FT-1 Concept, Gazoo Racing Lexus LFA, Nissan GT-R Nismo GT3</t>
  </si>
  <si>
    <t>Made sheet public - posted on Reddit</t>
  </si>
  <si>
    <t>Pegassi Osiris*</t>
  </si>
  <si>
    <t>$1,950,000</t>
  </si>
  <si>
    <t>http://i.imgur.com/03vwp8G.jpg</t>
  </si>
  <si>
    <t>AWD, Ill-Gotten Gains Pt1 update</t>
  </si>
  <si>
    <t>Pagani Zonda &amp; Hyurarauruaya, LaFerrari</t>
  </si>
  <si>
    <t>Vapid FMJ</t>
  </si>
  <si>
    <t>http://i.imgur.com/Ivj6loe.jpg</t>
  </si>
  <si>
    <t>FAFF update</t>
  </si>
  <si>
    <t>2017 Ford GT; Aston Martin Vulcan</t>
  </si>
  <si>
    <t>Pegassi Reaper</t>
  </si>
  <si>
    <t>http://i.imgur.com/LhMdZze.jpg</t>
  </si>
  <si>
    <t>Lambourghini Huracan, Centenario, Sesto Elemento</t>
  </si>
  <si>
    <t>Pfister 811</t>
  </si>
  <si>
    <t>http://i.imgur.com/m4p8AhD.jpg</t>
  </si>
  <si>
    <t>Porsche 918 Hypercar, Koenigsegg Regera</t>
  </si>
  <si>
    <t>Truffade Adder</t>
  </si>
  <si>
    <t xml:space="preserve">http://i.imgur.com/GypxaY5.jpg </t>
  </si>
  <si>
    <t>AWD</t>
  </si>
  <si>
    <t>Bugatti SuperVeyron, Saab Aero-X</t>
  </si>
  <si>
    <t>Overflod Entity XF</t>
  </si>
  <si>
    <t xml:space="preserve">http://i.imgur.com/E9nyZjP.jpg </t>
  </si>
  <si>
    <t>Koenigsegg CC8S, Agera &amp; Lamborghini Aventador (rear lights)</t>
  </si>
  <si>
    <t>Karin Sultan RS</t>
  </si>
  <si>
    <t>$795,000 (Conversion)</t>
  </si>
  <si>
    <t>http://i.imgur.com/RkINhbZs.jpg</t>
  </si>
  <si>
    <t>AWD, Jan 2016 update</t>
  </si>
  <si>
    <t>Lexus IS, Mitsubishi Lancer Evo VI, Subaru Imprezza</t>
  </si>
  <si>
    <t>Pegassi Zentorno</t>
  </si>
  <si>
    <t xml:space="preserve">http://i.imgur.com/yeYh76q.jpg </t>
  </si>
  <si>
    <t>AWD, High Life update</t>
  </si>
  <si>
    <t>Lamborghini Sesto Elemento/Aventador/Veneno</t>
  </si>
  <si>
    <t>Grotti Cheetah</t>
  </si>
  <si>
    <t xml:space="preserve">http://i.imgur.com/zkYzOJO.jpg </t>
  </si>
  <si>
    <t>Ferrari Enzo, Koenigsegg Agera, Spania GTA Spano</t>
  </si>
  <si>
    <t>Bravado Banshee 900R</t>
  </si>
  <si>
    <t>$536,750 (Conversion)</t>
  </si>
  <si>
    <t>http://i.imgur.com/wnG4F4Us.jpg</t>
  </si>
  <si>
    <t>Jan 2016 update</t>
  </si>
  <si>
    <t>Dodge Viper, Mazda RX-7, Aston Martin DB9</t>
  </si>
  <si>
    <t>Grotti Turismo R</t>
  </si>
  <si>
    <t xml:space="preserve">http://i.imgur.com/Q5GnjiH.jpg </t>
  </si>
  <si>
    <t>Business Update</t>
  </si>
  <si>
    <t>LaFerrari, McLaren P1, GTA Spano</t>
  </si>
  <si>
    <t>Pegassi Infernus</t>
  </si>
  <si>
    <t xml:space="preserve">http://i.imgur.com/9oMyutK.jpg </t>
  </si>
  <si>
    <t>Lamborghini Murcielago, Lamborghini Diablo, Pagani Zonda</t>
  </si>
  <si>
    <t>Pegassi Vacca</t>
  </si>
  <si>
    <t xml:space="preserve">http://i.imgur.com/DCCqD0A.jpg </t>
  </si>
  <si>
    <t>Lamborghini Gallardo, McLaren MP4-12C</t>
  </si>
  <si>
    <t>Vapid Bullet</t>
  </si>
  <si>
    <t xml:space="preserve">http://i.imgur.com/hroOuoQ.jpg </t>
  </si>
  <si>
    <t>Ford GT</t>
  </si>
  <si>
    <t>Coil Voltic Topless</t>
  </si>
  <si>
    <t xml:space="preserve">http://i.imgur.com/ExFtION.jpg </t>
  </si>
  <si>
    <t>Tesla Roadster, Lotus Elise</t>
  </si>
  <si>
    <t>Coil Voltic Hardtop</t>
  </si>
  <si>
    <t xml:space="preserve">http://i.imgur.com/KZJHjLg.jpg </t>
  </si>
  <si>
    <t>SPORTS</t>
  </si>
  <si>
    <t>Annis Elegy RH8</t>
  </si>
  <si>
    <t>FREE (w/ Social Club)</t>
  </si>
  <si>
    <t xml:space="preserve">http://i.imgur.com/9JWcGuS.jpg </t>
  </si>
  <si>
    <t>Nissan GT-R</t>
  </si>
  <si>
    <t>Ocelot Lynx</t>
  </si>
  <si>
    <t>Coming soon...</t>
  </si>
  <si>
    <t>Jaguar F-Type</t>
  </si>
  <si>
    <t>Declasse Drift Tampa</t>
  </si>
  <si>
    <t>64 - '73 Ford Mustang, '70/'71 Dodge Dart, '68-'72 Chevrolet Nova, '68 Dodge Charger</t>
  </si>
  <si>
    <t>Lampadati Tropos Rallye</t>
  </si>
  <si>
    <t>http://i.imgur.com/JPO9PKo.jpg</t>
  </si>
  <si>
    <t xml:space="preserve">Lancia Stratos, Chevrolet Corvette C3, </t>
  </si>
  <si>
    <t>Obey Omnis</t>
  </si>
  <si>
    <t>http://imgur.com/S01kCwi</t>
  </si>
  <si>
    <t>AWD, Cunning Stunts update</t>
  </si>
  <si>
    <t>Audi Quattro, Alfa Romeo Alfetta GT Coupe, Fiat 131 Rally, Toyota MR2</t>
  </si>
  <si>
    <t>Dewbauchee Seven-70</t>
  </si>
  <si>
    <t>http://i.imgur.com/xeC0UcVs.jpg</t>
  </si>
  <si>
    <t>Aston Martin One-77, Ferrari F12berlinetta</t>
  </si>
  <si>
    <t>Bravado Verlierer</t>
  </si>
  <si>
    <t>http://i.imgur.com/Srpa8Ou.jpg</t>
  </si>
  <si>
    <t>Executives update</t>
  </si>
  <si>
    <t>TVR Sagaris, Wiesmann GT MF5</t>
  </si>
  <si>
    <t>Grotti Bestia GTS</t>
  </si>
  <si>
    <t>http://i.imgur.com/lDhkNMqs.jpg</t>
  </si>
  <si>
    <t>Ferrari FF, GTC4Lusso</t>
  </si>
  <si>
    <t>Karin Kuruma (Armored)</t>
  </si>
  <si>
    <t>AWD, Heists update</t>
  </si>
  <si>
    <t>Mitsubishi Lancer Evo X, 2015 Subaru WRX STi</t>
  </si>
  <si>
    <t>Lampadati Furore GT</t>
  </si>
  <si>
    <t>$448,000</t>
  </si>
  <si>
    <t>LTS Update</t>
  </si>
  <si>
    <t>Maserati Alfieri concept/GranTurismo MC Corse, Jaguar F-Type, Lexus LFA, Toyota 86, Ferrari F12berlinetta</t>
  </si>
  <si>
    <t>Dewbauch. Mass. (Racecar)</t>
  </si>
  <si>
    <t>Festive Surprise update</t>
  </si>
  <si>
    <t>Corvette C7, Ferrari F12 Berlinetta/360/F430, 2nd gen Aston Martin Vanquish</t>
  </si>
  <si>
    <t>Dinka Jester (Racecar)</t>
  </si>
  <si>
    <t>AWD, Festive Surprise</t>
  </si>
  <si>
    <t>Acura NSX Concept, McLaren MP4-12C</t>
  </si>
  <si>
    <t>Dewbauchee Massacro</t>
  </si>
  <si>
    <t>$275,000</t>
  </si>
  <si>
    <t>High Life update</t>
  </si>
  <si>
    <t>Dinka Jester</t>
  </si>
  <si>
    <t>AWD, Business update</t>
  </si>
  <si>
    <t>Grotti Carbonizzare</t>
  </si>
  <si>
    <t>Hard top convertible</t>
  </si>
  <si>
    <t>V12 Zagato rear, Nissan GT-R, Ferrari 458 Italia, Ferrari 612 Scagliëtti</t>
  </si>
  <si>
    <t>Albany Alpha</t>
  </si>
  <si>
    <t>Business update</t>
  </si>
  <si>
    <t>Cadillac Sixteen, 2013 Cadillac ATS</t>
  </si>
  <si>
    <t>Benefactor Feltzer</t>
  </si>
  <si>
    <t>Mercedes-Benz SL</t>
  </si>
  <si>
    <t>Dewbauchee Rapid GT (Topless)</t>
  </si>
  <si>
    <t>Soft top convertible</t>
  </si>
  <si>
    <t>Aston Martin Vantage</t>
  </si>
  <si>
    <t>Inverto Coquette (Topless)</t>
  </si>
  <si>
    <t>Corvette C7, 2014 Corvette Stingray</t>
  </si>
  <si>
    <t>Inverto Coquette (Hardtop)</t>
  </si>
  <si>
    <t>Dewbauchee Rapid GT</t>
  </si>
  <si>
    <t>Obey 9F Cabrio</t>
  </si>
  <si>
    <t>Audi R8</t>
  </si>
  <si>
    <t>Bravado Banshee (Topless)</t>
  </si>
  <si>
    <t>Obey 9F</t>
  </si>
  <si>
    <t xml:space="preserve">http://i.imgur.com/7twgXKj.jpg </t>
  </si>
  <si>
    <t>Benefactor Schafter V12</t>
  </si>
  <si>
    <t>http://i.imgur.com/3anwE8C.jpg</t>
  </si>
  <si>
    <t>Mercedes-Benz E-Class W123, W114, S-Class W109, BMW E3 3.0Si</t>
  </si>
  <si>
    <t>Bravado Banshee</t>
  </si>
  <si>
    <t xml:space="preserve">http://i.imgur.com/vAZXc49.jpg </t>
  </si>
  <si>
    <t>Dodge Viper</t>
  </si>
  <si>
    <t>Hijak Khamelion</t>
  </si>
  <si>
    <t>$100,000 [NG Only]</t>
  </si>
  <si>
    <t xml:space="preserve">http://i.imgur.com/NHiC7a5.jpg </t>
  </si>
  <si>
    <t>Fisker Karma Sunset, Aston Martin Vanquish, Maserati Granturismo</t>
  </si>
  <si>
    <t>Benefactor Surano</t>
  </si>
  <si>
    <t>$100,000</t>
  </si>
  <si>
    <t xml:space="preserve">http://i.imgur.com/mtHokrW.jpg </t>
  </si>
  <si>
    <t>Mercedes-Benz SLS AMG roadster, Jaguar F-type</t>
  </si>
  <si>
    <t>Pfister Comet</t>
  </si>
  <si>
    <t xml:space="preserve">http://i.imgur.com/I2pExfN.jpg </t>
  </si>
  <si>
    <t>Porsche 911</t>
  </si>
  <si>
    <t>Bravado Buffalo S</t>
  </si>
  <si>
    <t>$96,000</t>
  </si>
  <si>
    <t>Franklin's car</t>
  </si>
  <si>
    <t>Dodge Charger</t>
  </si>
  <si>
    <t>Karin Kuruma</t>
  </si>
  <si>
    <t>$95,000</t>
  </si>
  <si>
    <t>Benefactor Schwartzer</t>
  </si>
  <si>
    <t>Yes</t>
  </si>
  <si>
    <t>Mercedes-Benz CL Series</t>
  </si>
  <si>
    <t>Dinka Blista Compact [NG] [RP]</t>
  </si>
  <si>
    <t>$42,000</t>
  </si>
  <si>
    <t>FWD, Heists update</t>
  </si>
  <si>
    <t>Honda CR-X/CR-X SiR</t>
  </si>
  <si>
    <t>Schyster Fusilade</t>
  </si>
  <si>
    <t>$36,000</t>
  </si>
  <si>
    <t>Chrysler Crossfire</t>
  </si>
  <si>
    <t>Bravado Buffalo</t>
  </si>
  <si>
    <t>$35,000</t>
  </si>
  <si>
    <t>Maibatsu Penumbra</t>
  </si>
  <si>
    <t>$24,000</t>
  </si>
  <si>
    <t>Mitsubishi Eclipse, Audi TT</t>
  </si>
  <si>
    <t>Karin Sultan</t>
  </si>
  <si>
    <t xml:space="preserve">http://i.imgur.com/90Q5NRm.jpg </t>
  </si>
  <si>
    <t>Karin Futo</t>
  </si>
  <si>
    <t xml:space="preserve">http://i.imgur.com/Mv7EZC3.jpg </t>
  </si>
  <si>
    <t>Toyota AE86</t>
  </si>
  <si>
    <t>SPORTS CLASSIC</t>
  </si>
  <si>
    <t>Albany Roosevelt Valor</t>
  </si>
  <si>
    <t xml:space="preserve">http://i.imgur.com/CtqguhV.jpg </t>
  </si>
  <si>
    <t>Be My Valentine update</t>
  </si>
  <si>
    <t>1928 Cadillac 341A Town Sedan</t>
  </si>
  <si>
    <t>Declasse Mamba</t>
  </si>
  <si>
    <t>http://i.imgur.com/wLmJ5kg.jpg</t>
  </si>
  <si>
    <t>AC Cobra (Mk III)</t>
  </si>
  <si>
    <t>Benefactor Stirling GT</t>
  </si>
  <si>
    <t>$975,000</t>
  </si>
  <si>
    <t>http://i.imgur.com/rts5mpc.jpg</t>
  </si>
  <si>
    <t>Ill-Gotten Gains Pt1 update</t>
  </si>
  <si>
    <t>Mercedes-Benz 300SL, 300 SLR, Alfa Romeo Disco Volatne, 8C Competizione</t>
  </si>
  <si>
    <t>Truffade Z-Type</t>
  </si>
  <si>
    <t xml:space="preserve">http://i.imgur.com/OPrVV24.jpg </t>
  </si>
  <si>
    <t>Bugatti Type 57</t>
  </si>
  <si>
    <t>Albany Roosevelt</t>
  </si>
  <si>
    <t>Valentine's update</t>
  </si>
  <si>
    <t>Lampadati Casco</t>
  </si>
  <si>
    <t>Heists update</t>
  </si>
  <si>
    <t>Maserati 3500 GT, Ferrari 250 GT SWB, Volvo P1800</t>
  </si>
  <si>
    <t>Albany Fränken Stange</t>
  </si>
  <si>
    <t>http://i.imgur.com/Qn6iAVJ.jpg</t>
  </si>
  <si>
    <t>Halloween Surprise update</t>
  </si>
  <si>
    <t>Roosevelt, 1928 Cadillac 341A Town Sedan</t>
  </si>
  <si>
    <t>Lampadati Pigalle</t>
  </si>
  <si>
    <t>$400,000</t>
  </si>
  <si>
    <t>Maserati Merak, Ghibli I, Citroen SM, Alpine A310</t>
  </si>
  <si>
    <t>Grotti Stinger GT</t>
  </si>
  <si>
    <t>Alfa Romeo 33 Stradale, Daytona Le Mans Edition, Ferrari 250 GTO</t>
  </si>
  <si>
    <t>Grotti Stinger (Topless)</t>
  </si>
  <si>
    <t>http://i.imgur.com/vC8vr0q.jpg</t>
  </si>
  <si>
    <t>Grotti Stinger (Softtop)</t>
  </si>
  <si>
    <t xml:space="preserve">http://i.imgur.com/BLGyT3X.jpg </t>
  </si>
  <si>
    <t>Soft top, High Life update</t>
  </si>
  <si>
    <t>Inverto Coq. Classic (Hardtop)</t>
  </si>
  <si>
    <t>$665,000</t>
  </si>
  <si>
    <t>Hard top, Flight School updt.</t>
  </si>
  <si>
    <t>Corvette Stingray 1965</t>
  </si>
  <si>
    <t>Inverto Coq. Classic (Topless)</t>
  </si>
  <si>
    <t>Topless, Flight School updt.</t>
  </si>
  <si>
    <t>Corvette Stingray 1965 Convertible</t>
  </si>
  <si>
    <t>Pegassi Monroe</t>
  </si>
  <si>
    <t xml:space="preserve">http://i.imgur.com/2GlE51y.jpg </t>
  </si>
  <si>
    <t>Lamborghini Miura, aspects of Ferarri 250 GTO</t>
  </si>
  <si>
    <t>Dewbauchee JB 700</t>
  </si>
  <si>
    <t xml:space="preserve">http://i.imgur.com/62wyjsi.jpg </t>
  </si>
  <si>
    <t>Aston Martin DB5/6</t>
  </si>
  <si>
    <t>Declasse Tornado</t>
  </si>
  <si>
    <t xml:space="preserve">http://i.imgur.com/1RRGPxB.jpg </t>
  </si>
  <si>
    <t>Chevy Bel Air</t>
  </si>
  <si>
    <t>Declasse Tornado Custom</t>
  </si>
  <si>
    <t>$375,000 (upgrade)</t>
  </si>
  <si>
    <t>http://i.imgur.com/ltpbG9b.jpg</t>
  </si>
  <si>
    <t>Lowriders: Custom Classics updt.</t>
  </si>
  <si>
    <t>Vapid Peyote</t>
  </si>
  <si>
    <t xml:space="preserve">http://i.imgur.com/izG9XHP.jpg </t>
  </si>
  <si>
    <t>Ford Thunderbird</t>
  </si>
  <si>
    <t>Albany Manana</t>
  </si>
  <si>
    <t xml:space="preserve">http://i.imgur.com/X8HoCiH.jpg </t>
  </si>
  <si>
    <t>Buick LeSabre, Cadillac Eldorado</t>
  </si>
  <si>
    <t>MUSCLE</t>
  </si>
  <si>
    <t>Inverto Coquette BlackFin</t>
  </si>
  <si>
    <t>$695,000</t>
  </si>
  <si>
    <t>http://i.imgur.com/8JpQxUe.jpg</t>
  </si>
  <si>
    <t>Ill-Gotten Gains Pt2 update</t>
  </si>
  <si>
    <t>1957 Corvette Hardtop, Roadster Shop Corvette, Austin-Healey</t>
  </si>
  <si>
    <t>Albany Lurcher</t>
  </si>
  <si>
    <t>http://i.imgur.com/At1QeFu.jpg</t>
  </si>
  <si>
    <t>Buccaneer, 1967 Cadillac Funeral Coach</t>
  </si>
  <si>
    <t>Imponte Nightshade</t>
  </si>
  <si>
    <t>http://i.imgur.com/KIk1inA.jpg</t>
  </si>
  <si>
    <t>Chevrolet Camaro, Pontiac GTO/Firebird</t>
  </si>
  <si>
    <t>Declasse Tampa</t>
  </si>
  <si>
    <t>http://i.imgur.com/0mXbdNg.jpg</t>
  </si>
  <si>
    <t>Festive Surprise 2015</t>
  </si>
  <si>
    <t>Vapid Chino</t>
  </si>
  <si>
    <t>$225,000</t>
  </si>
  <si>
    <t>http://i.imgur.com/G9wfKk5.jpg</t>
  </si>
  <si>
    <t>1965 Lincoln Continental, 1965 Chrysler Imperial, 1970s Ford Thunderbird(s)</t>
  </si>
  <si>
    <t>Vapid Chino Custom</t>
  </si>
  <si>
    <t>$180,000 (upgrade)</t>
  </si>
  <si>
    <t>http://i.imgur.com/pOPwxBZ.jpg</t>
  </si>
  <si>
    <t>Lowriders update</t>
  </si>
  <si>
    <t>Albany Virgo</t>
  </si>
  <si>
    <t>$195,000</t>
  </si>
  <si>
    <t>http://i.imgur.com/9UGsY15.jpg</t>
  </si>
  <si>
    <t>Lincoln Continental Mk 3 - Mk 4, 70s Cadillac Eldorado</t>
  </si>
  <si>
    <t>Dundreary Virgo Classic</t>
  </si>
  <si>
    <t>http://i.imgur.com/4SueInV.jpg</t>
  </si>
  <si>
    <t>Chevy Camaro, Plymouth Barracuda</t>
  </si>
  <si>
    <t>Dundreary Virgo Classic Custom</t>
  </si>
  <si>
    <t>$240,000 (upgrade)</t>
  </si>
  <si>
    <t>http://i.imgur.com/Odv2baK.jpg</t>
  </si>
  <si>
    <t>Vapid Blade</t>
  </si>
  <si>
    <t>$160,000</t>
  </si>
  <si>
    <t>Hipster update</t>
  </si>
  <si>
    <t>1964 Ford Falcon</t>
  </si>
  <si>
    <t>Vapid Hotknife</t>
  </si>
  <si>
    <t>$90,000 [NG]</t>
  </si>
  <si>
    <t xml:space="preserve">http://i.imgur.com/7knwXl4.jpg </t>
  </si>
  <si>
    <t>1934 Ford 3-Window Coupe, 1956 Rolls Royce Silver Wraith</t>
  </si>
  <si>
    <t>Declasse Stallion [NG] [RP]</t>
  </si>
  <si>
    <t>68 - '69 &amp; '70 - '71 Oldsmobile Cutlass, '70 Plymouth Hemi Barracuda</t>
  </si>
  <si>
    <t>Imponte Dukes [NG] [RP]</t>
  </si>
  <si>
    <t>68 - '70 Dodge Charger/Challenger, '68/'69 Pontiac LeMans/GTO/Firebird</t>
  </si>
  <si>
    <t>Vapid Slamvan</t>
  </si>
  <si>
    <t>http://i.imgur.com/3P7XYa0.jpg</t>
  </si>
  <si>
    <t>Rat Rodded 1953–1956 Ford F-Series (but pickup form), 1950s Ford F-Series</t>
  </si>
  <si>
    <t>Vapid Slamvan Custom</t>
  </si>
  <si>
    <t>http://i.imgur.com/nnp9eaSs.jpg</t>
  </si>
  <si>
    <t>Bravado Rat-Truck</t>
  </si>
  <si>
    <t>http://i.imgur.com/nOIlltb.jpg</t>
  </si>
  <si>
    <t>1920s Ford Model A pickup, 1940 International Harvester D2</t>
  </si>
  <si>
    <t>Willard Faction</t>
  </si>
  <si>
    <t>http://i.imgur.com/IO9YZL0.jpg</t>
  </si>
  <si>
    <t xml:space="preserve"> 1982-1987 Buick Regal; Buick Grand National/T-Type/GNX</t>
  </si>
  <si>
    <t>Willard Faction Custom [NG]</t>
  </si>
  <si>
    <t>$335,000 (upgrade)</t>
  </si>
  <si>
    <t>http://i.imgur.com/5R7SG8C.jpg</t>
  </si>
  <si>
    <t>Willard Faction Custom Donk [NG]</t>
  </si>
  <si>
    <t>http://i.imgur.com/BlX9CDus.jpg</t>
  </si>
  <si>
    <t>Vapid Dominator</t>
  </si>
  <si>
    <t xml:space="preserve">http://i.imgur.com/veOqspC.jpg </t>
  </si>
  <si>
    <t>Ford Mustang</t>
  </si>
  <si>
    <t>Bravado Gauntlet</t>
  </si>
  <si>
    <t xml:space="preserve">http://i.imgur.com/ZTuagke.jpg </t>
  </si>
  <si>
    <t>Dodge Challenger, Chevy Camaro</t>
  </si>
  <si>
    <t>Declasse Moonbeam</t>
  </si>
  <si>
    <t>$32,500</t>
  </si>
  <si>
    <t>http://i.imgur.com/APegW9D.jpg</t>
  </si>
  <si>
    <t>1985—1994 Chevrolet Astro/1985—1994 GMC Safari; KK Jeep Liberty</t>
  </si>
  <si>
    <t>Declasse Moonbeam Custom [NG]</t>
  </si>
  <si>
    <t>$370,000 (upgrade)</t>
  </si>
  <si>
    <t>http://i.imgur.com/WtWdSca.jpg</t>
  </si>
  <si>
    <t>Albany Buccaneer</t>
  </si>
  <si>
    <t>$29,000</t>
  </si>
  <si>
    <t>$2,900</t>
  </si>
  <si>
    <t xml:space="preserve">http://i.imgur.com/5DhQZPe.jpg </t>
  </si>
  <si>
    <t>Ford Fairlane, Buick Riviera</t>
  </si>
  <si>
    <t>Albany Buccaneer Custom [NG]</t>
  </si>
  <si>
    <t>$390,000 (upgrade)</t>
  </si>
  <si>
    <t>http://i.imgur.com/MmXeBbW.jpg</t>
  </si>
  <si>
    <t>Declasse Vigero</t>
  </si>
  <si>
    <t xml:space="preserve">http://i.imgur.com/xdmKUvQ.jpg </t>
  </si>
  <si>
    <t>Declasse Sabre Turbo</t>
  </si>
  <si>
    <t xml:space="preserve">http://i.imgur.com/UYOGgZ5.jpg </t>
  </si>
  <si>
    <t>Chevrolet Chevelle, Oldsmobile Cutlass</t>
  </si>
  <si>
    <t>Declasse Sabre Turbo Custom</t>
  </si>
  <si>
    <t>$490,000 (upgrade)</t>
  </si>
  <si>
    <t>http://i.imgur.com/p1o85svs.jpg</t>
  </si>
  <si>
    <t>Cheval Picador</t>
  </si>
  <si>
    <t>$9,000</t>
  </si>
  <si>
    <t xml:space="preserve">http://i.imgur.com/D7D7gNa.jpg </t>
  </si>
  <si>
    <t>Chevy El Camino</t>
  </si>
  <si>
    <t>Bravado Rat-Loader</t>
  </si>
  <si>
    <t>$6,000</t>
  </si>
  <si>
    <t xml:space="preserve">http://i.imgur.com/wpgtKhx.jpg </t>
  </si>
  <si>
    <t>Rat Rod, 1940s Ford Pickup</t>
  </si>
  <si>
    <t>Declasse Voodoo</t>
  </si>
  <si>
    <t>$5,500</t>
  </si>
  <si>
    <t>$550</t>
  </si>
  <si>
    <t xml:space="preserve">http://i.imgur.com/ofO1rWE.jpg </t>
  </si>
  <si>
    <t>Chevy Impala</t>
  </si>
  <si>
    <t>Declasse Voodoo Custom [NG]</t>
  </si>
  <si>
    <t>$420,000 (upgrade)</t>
  </si>
  <si>
    <t>http://i.imgur.com/caSGLew.jpg</t>
  </si>
  <si>
    <t>Imponte Phoenix</t>
  </si>
  <si>
    <t xml:space="preserve">http://i.imgur.com/mZsbj2V.jpg </t>
  </si>
  <si>
    <t>Chevy Camaro, Pontiac Firebird</t>
  </si>
  <si>
    <t>Imponte Ruiner</t>
  </si>
  <si>
    <t xml:space="preserve">http://i.imgur.com/OqT2hrc.jpg </t>
  </si>
  <si>
    <t>80s Chevy Camaro / Pontiac Firebird</t>
  </si>
  <si>
    <t>SEDANS</t>
  </si>
  <si>
    <t>Enus Cognoscenti 55 (Armored)</t>
  </si>
  <si>
    <t>http://i.imgur.com/FYhg03c.jpg</t>
  </si>
  <si>
    <t>Bentley Continental Flying Spur, Mayback Type 57-62, Rover 75</t>
  </si>
  <si>
    <t>Benefactor Schafter LWB (Armrd)</t>
  </si>
  <si>
    <t>http://i.imgur.com/ziJeg2G.jpg</t>
  </si>
  <si>
    <t>Enus Cognoscenti (Armored)</t>
  </si>
  <si>
    <t>http://i.imgur.com/9S6E3fn.jpg</t>
  </si>
  <si>
    <t>Benefactor Schafter V12 (Armrd)</t>
  </si>
  <si>
    <t>http://i.imgur.com/pvMKe3U.jpg</t>
  </si>
  <si>
    <t>Enus Cognoscenti 55</t>
  </si>
  <si>
    <t>http://i.imgur.com/UIEha4B.jpg</t>
  </si>
  <si>
    <t>Enus Super Diamond</t>
  </si>
  <si>
    <t>$250,000</t>
  </si>
  <si>
    <t>Rolls-Royce Phantom</t>
  </si>
  <si>
    <t>Benefactor Schafter LWB</t>
  </si>
  <si>
    <t>http://i.imgur.com/x8eWZEe.jpg</t>
  </si>
  <si>
    <t>Benefactor Glendale</t>
  </si>
  <si>
    <t>$200,000</t>
  </si>
  <si>
    <t>Enus Cognoscenti</t>
  </si>
  <si>
    <t>http://i.imgur.com/lnVbU5q.jpg</t>
  </si>
  <si>
    <t>Vulcar Warrener</t>
  </si>
  <si>
    <t>$120,000</t>
  </si>
  <si>
    <t>Nissan Skyline GTR KGC10, Datsun 510, Toyota Corolla KE70</t>
  </si>
  <si>
    <t>Benefactor Schafter</t>
  </si>
  <si>
    <t>$6,500</t>
  </si>
  <si>
    <t>Mercedes-Benz CL- and E-class</t>
  </si>
  <si>
    <t>Obey Tailgater</t>
  </si>
  <si>
    <t>$55,000</t>
  </si>
  <si>
    <t>Michael's car</t>
  </si>
  <si>
    <t>Audi A6</t>
  </si>
  <si>
    <t>Cheval Surge</t>
  </si>
  <si>
    <t>$3,800</t>
  </si>
  <si>
    <t>Chevy Volt, VW Passat</t>
  </si>
  <si>
    <t>Dundreary Stretch</t>
  </si>
  <si>
    <t>$30,000</t>
  </si>
  <si>
    <t>Stretch Lincoln Town Car</t>
  </si>
  <si>
    <t>Karin Asterope</t>
  </si>
  <si>
    <t>$26,000</t>
  </si>
  <si>
    <t>$2,600</t>
  </si>
  <si>
    <t>Toyota Corolla</t>
  </si>
  <si>
    <t>Cheval Fugitive</t>
  </si>
  <si>
    <t>$2,400</t>
  </si>
  <si>
    <t>Chevy SS</t>
  </si>
  <si>
    <t>Karin Intruder</t>
  </si>
  <si>
    <t>$16,000</t>
  </si>
  <si>
    <t>$1,600</t>
  </si>
  <si>
    <t>Infiniti Q45/I30</t>
  </si>
  <si>
    <t>Albany Washington</t>
  </si>
  <si>
    <t>$15,000</t>
  </si>
  <si>
    <t>$1,500</t>
  </si>
  <si>
    <t>Lincoln Town Car</t>
  </si>
  <si>
    <t>Declasse Asea</t>
  </si>
  <si>
    <t>$12,000</t>
  </si>
  <si>
    <t>$1,200</t>
  </si>
  <si>
    <t>Chevy Aveo</t>
  </si>
  <si>
    <t>Vapid Stanier</t>
  </si>
  <si>
    <t>$10,000</t>
  </si>
  <si>
    <t>$1,000</t>
  </si>
  <si>
    <t>Ford Crown Victoria</t>
  </si>
  <si>
    <t>Declasse Premier</t>
  </si>
  <si>
    <t>Zirconium Stratum</t>
  </si>
  <si>
    <t>Honda Accord station wagon</t>
  </si>
  <si>
    <t>Vulcan Ingot</t>
  </si>
  <si>
    <t>$900</t>
  </si>
  <si>
    <t>VW Passat wagon, Nissan Stagea</t>
  </si>
  <si>
    <t>Albany Primo</t>
  </si>
  <si>
    <t>$800</t>
  </si>
  <si>
    <t>Late 80's Pontiac Bonneville</t>
  </si>
  <si>
    <t>Albany Primo Custom</t>
  </si>
  <si>
    <t>$400,000 (upgrade)</t>
  </si>
  <si>
    <t>http://i.imgur.com/qopdkCt.jpg</t>
  </si>
  <si>
    <t>Dundreary Regina</t>
  </si>
  <si>
    <t>$8,000</t>
  </si>
  <si>
    <t>Chevy Caprice wagon</t>
  </si>
  <si>
    <t>Albany Emperor</t>
  </si>
  <si>
    <t>Cadillac Fleetwood</t>
  </si>
  <si>
    <t>Chariot Romero Hearse</t>
  </si>
  <si>
    <t>$4,500</t>
  </si>
  <si>
    <t>Modified Lincoln Town Car</t>
  </si>
  <si>
    <t xml:space="preserve"> </t>
  </si>
  <si>
    <t>COUPES</t>
  </si>
  <si>
    <t>Enus Windsor Drop</t>
  </si>
  <si>
    <t>http://i.imgur.com/f3wqrry.jpg</t>
  </si>
  <si>
    <t>Soft top convertible, FAFF updt.</t>
  </si>
  <si>
    <t>Rolls Royce Wraith, Ghost</t>
  </si>
  <si>
    <t>Enus Windsor</t>
  </si>
  <si>
    <t>http://i.imgur.com/PIgjQiy.jpg</t>
  </si>
  <si>
    <t>Rolls Royce Wraith</t>
  </si>
  <si>
    <t>Dewbauchee Exemplar</t>
  </si>
  <si>
    <t>$205,000</t>
  </si>
  <si>
    <t xml:space="preserve">http://i.imgur.com/JwwdVbs.jpg </t>
  </si>
  <si>
    <t>Aston Martin Rapide</t>
  </si>
  <si>
    <t>Enus Cognoscenti Cabrio</t>
  </si>
  <si>
    <t xml:space="preserve">http://i.imgur.com/Bk77Cqg.jpg </t>
  </si>
  <si>
    <t>Bentley Continental GT</t>
  </si>
  <si>
    <t>Lampadati Felon GT</t>
  </si>
  <si>
    <t xml:space="preserve">http://i.imgur.com/P1cggGf.jpg </t>
  </si>
  <si>
    <t>Jaguar XF, Maserati Quattroporte</t>
  </si>
  <si>
    <t>Ubermacht Sentinel</t>
  </si>
  <si>
    <t>$9,500</t>
  </si>
  <si>
    <t xml:space="preserve">http://i.imgur.com/lLlDY2y.jpg </t>
  </si>
  <si>
    <t>BMW M3</t>
  </si>
  <si>
    <t>Lampadati Felon</t>
  </si>
  <si>
    <t xml:space="preserve">http://i.imgur.com/ljYPEwT.jpg </t>
  </si>
  <si>
    <t>Ubermacht Oracle XS</t>
  </si>
  <si>
    <t>$82,000</t>
  </si>
  <si>
    <t>$8,200</t>
  </si>
  <si>
    <t>First Generation model</t>
  </si>
  <si>
    <t>BMW 7 Series</t>
  </si>
  <si>
    <t>Ocelot F620</t>
  </si>
  <si>
    <t xml:space="preserve">http://i.imgur.com/bYHhkYO.jpg </t>
  </si>
  <si>
    <t>Maserati GranTurismo</t>
  </si>
  <si>
    <t>Ubermacht Oracle II</t>
  </si>
  <si>
    <t>$80,000</t>
  </si>
  <si>
    <t>http://i.imgur.com/yF2ofuc.jpg</t>
  </si>
  <si>
    <t>Second Generation model</t>
  </si>
  <si>
    <t>BMW 7 Series F01, BMW 6 Series Gran Coupe, BMW 5 Series GT</t>
  </si>
  <si>
    <t>Ubermacht Zion Cabrio</t>
  </si>
  <si>
    <t xml:space="preserve">http://i.imgur.com/hEOIK4p.jpg </t>
  </si>
  <si>
    <t>BMW M6</t>
  </si>
  <si>
    <t>Ubermacht Zion</t>
  </si>
  <si>
    <t xml:space="preserve">http://i.imgur.com/DYQPeUC.jpg </t>
  </si>
  <si>
    <t>Ubermacht Sentinel XS</t>
  </si>
  <si>
    <t>$60,000</t>
  </si>
  <si>
    <t xml:space="preserve">http://i.imgur.com/8lnpOhV.jpg </t>
  </si>
  <si>
    <t>Tuned version of Sentinel</t>
  </si>
  <si>
    <t>Ocelot Jackal</t>
  </si>
  <si>
    <t xml:space="preserve">http://i.imgur.com/fFtxcIz.jpg </t>
  </si>
  <si>
    <t>Jaguar C-XF Concept</t>
  </si>
  <si>
    <t>COMPACT</t>
  </si>
  <si>
    <t>Grotti Brioso R/A</t>
  </si>
  <si>
    <t>http://i.imgur.com/0e15r1l.jpg</t>
  </si>
  <si>
    <t>Fiat 500; 595 Abarth, Mini John Works Cooper WRC, Suzuki Swift, Nissan Micra</t>
  </si>
  <si>
    <t>Declasse Rhapsody</t>
  </si>
  <si>
    <t>$140,000</t>
  </si>
  <si>
    <t>AMC Gremlin, 1970s</t>
  </si>
  <si>
    <t>Benefactor Panto</t>
  </si>
  <si>
    <t>$85,000</t>
  </si>
  <si>
    <t>FWD, Hipster Update</t>
  </si>
  <si>
    <t>Smart ForTwo</t>
  </si>
  <si>
    <t>Karin Dilettante</t>
  </si>
  <si>
    <t xml:space="preserve">http://i.imgur.com/IUsQdOK.jpg </t>
  </si>
  <si>
    <t>Toyota Prius</t>
  </si>
  <si>
    <t>Weeny Issi</t>
  </si>
  <si>
    <t xml:space="preserve">http://i.imgur.com/v9TkyNr.jpg </t>
  </si>
  <si>
    <t>FWD, soft top convertible</t>
  </si>
  <si>
    <t>Mini Cooper, Honda Civic SI</t>
  </si>
  <si>
    <t>Bollokan Prairie</t>
  </si>
  <si>
    <t xml:space="preserve">http://i.imgur.com/8lMvNrn.jpg </t>
  </si>
  <si>
    <t>FWD</t>
  </si>
  <si>
    <t>Hyundai Tiburon</t>
  </si>
  <si>
    <t>Dinka Blista</t>
  </si>
  <si>
    <t xml:space="preserve">http://i.imgur.com/q7jcFEo.jpg </t>
  </si>
  <si>
    <t>Honda Civic SI</t>
  </si>
  <si>
    <t>SUVs</t>
  </si>
  <si>
    <t>Benefactor XLS (Armored)</t>
  </si>
  <si>
    <t>$522,000</t>
  </si>
  <si>
    <t>http://i.imgur.com/GTYAgWo.jpg</t>
  </si>
  <si>
    <t>Mercedes GL Class</t>
  </si>
  <si>
    <t>Gallivanter Baller LE LWB (Armrd)</t>
  </si>
  <si>
    <t>http://i.imgur.com/UO97Buq.jpg</t>
  </si>
  <si>
    <t>AWD, Executives update</t>
  </si>
  <si>
    <t>Range Rover Sport SRT</t>
  </si>
  <si>
    <t>Gallivanter Baller LE (Armored)</t>
  </si>
  <si>
    <t>http://i.imgur.com/ID4MNwK.jpg</t>
  </si>
  <si>
    <t>Benefactor XLS</t>
  </si>
  <si>
    <t>$253,000</t>
  </si>
  <si>
    <t>http://i.imgur.com/2Q5uZdF.jpg</t>
  </si>
  <si>
    <t>Gallivanter Baller LE LWB</t>
  </si>
  <si>
    <t>http://i.imgur.com/hcRJk3l.jpg</t>
  </si>
  <si>
    <t>Enus Huntley S</t>
  </si>
  <si>
    <t xml:space="preserve">http://i.imgur.com/V2yXlcx.jpg </t>
  </si>
  <si>
    <t>Bentley EXP 9 F (concept), Bentayga</t>
  </si>
  <si>
    <t>Gallivanter Baller LE</t>
  </si>
  <si>
    <t>http://i.imgur.com/t2flDE1.jpg</t>
  </si>
  <si>
    <t>Gallivanter Baller II</t>
  </si>
  <si>
    <t xml:space="preserve">http://i.imgur.com/WTM0zTT.jpg </t>
  </si>
  <si>
    <t>Range Rover</t>
  </si>
  <si>
    <t>Obey Rocoto</t>
  </si>
  <si>
    <t xml:space="preserve">http://i.imgur.com/fJFcOw0.jpg </t>
  </si>
  <si>
    <t>Porsche Cayenne</t>
  </si>
  <si>
    <t>Albany Cavalcade II</t>
  </si>
  <si>
    <t xml:space="preserve">http://i.imgur.com/3RJenEJ.jpg </t>
  </si>
  <si>
    <t>Cadillac Escalade</t>
  </si>
  <si>
    <t>Albany Cavalcade</t>
  </si>
  <si>
    <t>http://i.imgur.com/COq5fnW.jpg</t>
  </si>
  <si>
    <t>Dundreary Landstalker</t>
  </si>
  <si>
    <t xml:space="preserve">http://i.imgur.com/Amiak3x.jpg </t>
  </si>
  <si>
    <t>Ford Expedition</t>
  </si>
  <si>
    <t>Declasse Granger</t>
  </si>
  <si>
    <t xml:space="preserve">http://i.imgur.com/bPejXty.jpg </t>
  </si>
  <si>
    <t>GM SUVs</t>
  </si>
  <si>
    <t>Vapid Radius</t>
  </si>
  <si>
    <t xml:space="preserve">http://i.imgur.com/xhi7fBz.jpg </t>
  </si>
  <si>
    <t>Ford Edge</t>
  </si>
  <si>
    <t>Canis Seminole</t>
  </si>
  <si>
    <t xml:space="preserve">http://i.imgur.com/TXnt8tS.jpg </t>
  </si>
  <si>
    <t>Jeep Cherokee, Nissan Pathfinder</t>
  </si>
  <si>
    <t>Bravado Gresley</t>
  </si>
  <si>
    <t xml:space="preserve">http://i.imgur.com/a21dw4m.jpg </t>
  </si>
  <si>
    <t>GMC Acadia, Dodge Durango</t>
  </si>
  <si>
    <t>Gallivanter Baller</t>
  </si>
  <si>
    <t xml:space="preserve">http://i.imgur.com/gsr3LOC.jpg </t>
  </si>
  <si>
    <t>Benefactor Dubsta</t>
  </si>
  <si>
    <t xml:space="preserve">http://i.imgur.com/66NXHSN.jpg </t>
  </si>
  <si>
    <t>Mercedes G Class</t>
  </si>
  <si>
    <t>Benefactor Serrano</t>
  </si>
  <si>
    <t xml:space="preserve">http://i.imgur.com/bUhtRXI.jpg </t>
  </si>
  <si>
    <t>Mercedes-Benz M-Class</t>
  </si>
  <si>
    <t>Fathom FQ 2</t>
  </si>
  <si>
    <t xml:space="preserve">http://i.imgur.com/3dbMzIz.jpg </t>
  </si>
  <si>
    <t>Infinity FX</t>
  </si>
  <si>
    <t>Mammoth Patriot</t>
  </si>
  <si>
    <t xml:space="preserve">http://i.imgur.com/bKWBDjm.jpg </t>
  </si>
  <si>
    <t>Hummer H2</t>
  </si>
  <si>
    <t>Emperor Habanero</t>
  </si>
  <si>
    <t xml:space="preserve">http://i.imgur.com/WF0k2vM.jpg </t>
  </si>
  <si>
    <t>Lexus RX, Toyota Venza</t>
  </si>
  <si>
    <t>Canis Mesa</t>
  </si>
  <si>
    <t xml:space="preserve">http://i.imgur.com/Zc9lpD8.jpg </t>
  </si>
  <si>
    <t>Jeep Wrangler JK Unlimited</t>
  </si>
  <si>
    <t>Karin BeeJay XL</t>
  </si>
  <si>
    <t xml:space="preserve">http://i.imgur.com/mGufaHX.jpg </t>
  </si>
  <si>
    <t>Toyota FJ Crusier</t>
  </si>
  <si>
    <t>OFF-ROAD</t>
  </si>
  <si>
    <t>The Liberator</t>
  </si>
  <si>
    <t>N/A (Limited Edition)</t>
  </si>
  <si>
    <t>Independence Day update</t>
  </si>
  <si>
    <t>Monster Truck</t>
  </si>
  <si>
    <t>Cheval Marshall [NG] [RP]</t>
  </si>
  <si>
    <t>$500,000</t>
  </si>
  <si>
    <t>http://i.imgur.com/0XfGUKB.jpg</t>
  </si>
  <si>
    <t>AWD, 4-wheel steering</t>
  </si>
  <si>
    <t>HVY Insurgent (Pick-up)</t>
  </si>
  <si>
    <t>GURKHA, Conquest Knight XV</t>
  </si>
  <si>
    <t>Karin Technical</t>
  </si>
  <si>
    <t>Toyota Hilux</t>
  </si>
  <si>
    <t>Coil Brawler</t>
  </si>
  <si>
    <t>$715,000</t>
  </si>
  <si>
    <t>http://i.imgur.com/Jw7bAC7.jpg</t>
  </si>
  <si>
    <t>Ill-Gotten Gains Part 2 update</t>
  </si>
  <si>
    <t>Local Motors Rally Fighter</t>
  </si>
  <si>
    <t>Vapid Desert Raid</t>
  </si>
  <si>
    <t>http://i.imgur.com/nEX40nC.jpg</t>
  </si>
  <si>
    <t>Red Bull SMG Buggy</t>
  </si>
  <si>
    <t>HVY Insurgent (Covered)</t>
  </si>
  <si>
    <t>Conquest Knight XV, GURKHA</t>
  </si>
  <si>
    <t>Vapid Trophy Truck</t>
  </si>
  <si>
    <t>http://i.imgur.com/wKYVjpx.jpg</t>
  </si>
  <si>
    <t>Ford Raptor baja trophy truck, Ford F-150 baja trophy truck</t>
  </si>
  <si>
    <t>Benefactor Dubsta 6x6</t>
  </si>
  <si>
    <t>$249,000</t>
  </si>
  <si>
    <t>2 sit in bed, Hipster update</t>
  </si>
  <si>
    <t>6x6 Mercedes-Benz G63, G-Class Brabus</t>
  </si>
  <si>
    <t>Canis Mesa (Merryweather)</t>
  </si>
  <si>
    <t>$87,000</t>
  </si>
  <si>
    <t xml:space="preserve">http://i.imgur.com/ATVn8TH.jpg </t>
  </si>
  <si>
    <t>BF Bifta</t>
  </si>
  <si>
    <t>$75,000</t>
  </si>
  <si>
    <t xml:space="preserve">http://i.imgur.com/wJdS1IE.jpg </t>
  </si>
  <si>
    <t>Beach Bum update</t>
  </si>
  <si>
    <t>Meyers Manx, GTA 3D Universe BF Injection</t>
  </si>
  <si>
    <t>Nagasaki Hot Rod Blazer</t>
  </si>
  <si>
    <t>$69,000</t>
  </si>
  <si>
    <t>Vapid Sandking XL</t>
  </si>
  <si>
    <t xml:space="preserve">http://i.imgur.com/PTLq0qz.jpg </t>
  </si>
  <si>
    <t>Ford Super Duty</t>
  </si>
  <si>
    <t>Canis Kalahari (Topless)</t>
  </si>
  <si>
    <t>$40,000</t>
  </si>
  <si>
    <t xml:space="preserve">http://i.imgur.com/QVCYloV.jpg </t>
  </si>
  <si>
    <t>1968-1987 Citroen Mehari</t>
  </si>
  <si>
    <t>Canis Kalahari</t>
  </si>
  <si>
    <t>Vapid Sandking SWB</t>
  </si>
  <si>
    <t xml:space="preserve">http://i.imgur.com/5fOeUDi.jpg </t>
  </si>
  <si>
    <t>Canis Bodhi</t>
  </si>
  <si>
    <t xml:space="preserve">http://i.imgur.com/0bpDDiy.jpg </t>
  </si>
  <si>
    <t>AWD, Trevor's truck</t>
  </si>
  <si>
    <t>Land Rover Series III front, Kaiser M715</t>
  </si>
  <si>
    <t>Karin Rebel (clean)</t>
  </si>
  <si>
    <t>$22,000</t>
  </si>
  <si>
    <t>$2,200</t>
  </si>
  <si>
    <t>http://i.imgur.com/af4dJCM.jpg</t>
  </si>
  <si>
    <t>BF Dune Buggy</t>
  </si>
  <si>
    <t>$20,000</t>
  </si>
  <si>
    <t>BF Injection</t>
  </si>
  <si>
    <t xml:space="preserve">http://i.imgur.com/5wKtnZg.jpg </t>
  </si>
  <si>
    <t>VW "Baja Bugs"</t>
  </si>
  <si>
    <t>Declasse Rancher XL</t>
  </si>
  <si>
    <t xml:space="preserve">http://i.imgur.com/L5c3nB0.jpg </t>
  </si>
  <si>
    <t>Chevy Suburban</t>
  </si>
  <si>
    <t>Nagasaki Blazer</t>
  </si>
  <si>
    <t xml:space="preserve">http://i.imgur.com/bpVh13e.jpg </t>
  </si>
  <si>
    <t>Yamaha YFZ450</t>
  </si>
  <si>
    <t>MOTORCYCLES</t>
  </si>
  <si>
    <t>Maibatsu Sanchez (Livery)</t>
  </si>
  <si>
    <t xml:space="preserve">http://i.imgur.com/F7dF4h8.jpg </t>
  </si>
  <si>
    <t>Decal's only version</t>
  </si>
  <si>
    <t>2006-2009 Yamaha YZ450F, 2007 Kawasaki KX450F, Honda CRF450X</t>
  </si>
  <si>
    <t>Maibatsu Sanchez</t>
  </si>
  <si>
    <t>Karin Rebel (rusty)</t>
  </si>
  <si>
    <t>$300</t>
  </si>
  <si>
    <t xml:space="preserve">http://i.imgur.com/YExDovE.jpg </t>
  </si>
  <si>
    <t>Bravado Duneloader</t>
  </si>
  <si>
    <t xml:space="preserve">http://i.imgur.com/u0hPGxI.jpg </t>
  </si>
  <si>
    <t>Dodge WM300 Power Wagon</t>
  </si>
  <si>
    <t>Nagasaki Blazer Lifeguard</t>
  </si>
  <si>
    <t>Unknown</t>
  </si>
  <si>
    <t xml:space="preserve">http://i.imgur.com/nonz9zk.jpg </t>
  </si>
  <si>
    <t>Western Sovereign</t>
  </si>
  <si>
    <t>N/A (Limited Availability)</t>
  </si>
  <si>
    <t>Independance Day updt.</t>
  </si>
  <si>
    <t>Harley Davidson Road King</t>
  </si>
  <si>
    <t>Principe Lectro</t>
  </si>
  <si>
    <t>$750,000</t>
  </si>
  <si>
    <t>KERS, Heists update</t>
  </si>
  <si>
    <t>Ducati Streetfighter S, MV Agusta Brutale S</t>
  </si>
  <si>
    <t>Dinka Vindicator</t>
  </si>
  <si>
    <t>$630,000</t>
  </si>
  <si>
    <t>http://i.imgur.com/IA56K4R.jpg</t>
  </si>
  <si>
    <t>Honda NM4 Vultus, Honda Range Adventure</t>
  </si>
  <si>
    <t>Western Cliffhanger</t>
  </si>
  <si>
    <t>Harley Davidson XR-750</t>
  </si>
  <si>
    <t>Western Gargoyle</t>
  </si>
  <si>
    <t>http://i.imgur.com/ouWImbI.jpg</t>
  </si>
  <si>
    <t>2015 Indian Scout</t>
  </si>
  <si>
    <t>Nagasaki BF400</t>
  </si>
  <si>
    <t>http://i.imgur.com/a61d71p.jpg</t>
  </si>
  <si>
    <t>Honda CB400</t>
  </si>
  <si>
    <t>LCC Innovation</t>
  </si>
  <si>
    <t>LTS update</t>
  </si>
  <si>
    <t>Shitzu Hakuchou</t>
  </si>
  <si>
    <t>Suzuki Hayabusa</t>
  </si>
  <si>
    <t>Dinka Thrust</t>
  </si>
  <si>
    <t>Honda CTX700, CTX1300, DN-01</t>
  </si>
  <si>
    <t>Nagasaki Carbon RS</t>
  </si>
  <si>
    <t>$40,000 [NG Only]</t>
  </si>
  <si>
    <t xml:space="preserve">http://i.imgur.com/0zHNnGa.jpg </t>
  </si>
  <si>
    <t>Ducati 1199, EBR 1190RS</t>
  </si>
  <si>
    <t>Dinka Enduro</t>
  </si>
  <si>
    <t>$48,000</t>
  </si>
  <si>
    <t>Honda XL350, XR500 &amp; CB Series</t>
  </si>
  <si>
    <t>Pegassi Bati 801RR</t>
  </si>
  <si>
    <t xml:space="preserve">http://i.imgur.com/dmBJ6k8.jpg </t>
  </si>
  <si>
    <t>Ducati 1199</t>
  </si>
  <si>
    <t>Pegassi Bati 801</t>
  </si>
  <si>
    <t xml:space="preserve">http://i.imgur.com/9ev2dtp.jpg </t>
  </si>
  <si>
    <t>Ducati 848</t>
  </si>
  <si>
    <t>LCC Hexer</t>
  </si>
  <si>
    <t xml:space="preserve">http://i.imgur.com/7E21c5L.jpg </t>
  </si>
  <si>
    <t>West Coast Choppers bikes</t>
  </si>
  <si>
    <t>Dinka Double-T</t>
  </si>
  <si>
    <t xml:space="preserve">http://i.imgur.com/WRSr4Dk.jpg </t>
  </si>
  <si>
    <t>Honda CBR</t>
  </si>
  <si>
    <t>Principe Nemesis</t>
  </si>
  <si>
    <t xml:space="preserve">http://i.imgur.com/v8fmMTu.jpg </t>
  </si>
  <si>
    <t>Ducati Monster, Hypermotard, Kawasaki Z750, GTA Vader.</t>
  </si>
  <si>
    <t>Pegassi Ruffian</t>
  </si>
  <si>
    <t xml:space="preserve">http://i.imgur.com/FfV6AVu.jpg </t>
  </si>
  <si>
    <t>Ducati Monster</t>
  </si>
  <si>
    <t>Shitzu Vader</t>
  </si>
  <si>
    <t xml:space="preserve">http://i.imgur.com/AtbyR7b.jpg </t>
  </si>
  <si>
    <t>Kawasaki Z1000</t>
  </si>
  <si>
    <t>Shitzu PCJ 600</t>
  </si>
  <si>
    <t xml:space="preserve">http://i.imgur.com/xlp1sYi.jpg </t>
  </si>
  <si>
    <t>Honda CB600F Hornet</t>
  </si>
  <si>
    <t>Dinka Akuma</t>
  </si>
  <si>
    <t xml:space="preserve">http://i.imgur.com/KfM8kB9.jpg </t>
  </si>
  <si>
    <t>Maibatsu Sanchez 2</t>
  </si>
  <si>
    <t>Pegassi Faggio</t>
  </si>
  <si>
    <t xml:space="preserve">http://i.imgur.com/AttRuNt.jpg </t>
  </si>
  <si>
    <t>Vespa</t>
  </si>
  <si>
    <t>Western Daemon</t>
  </si>
  <si>
    <t xml:space="preserve">http://i.imgur.com/R36tZxh.jpg </t>
  </si>
  <si>
    <t>Harley-Davidson FX series bikes</t>
  </si>
  <si>
    <t>Western Bagger</t>
  </si>
  <si>
    <t>http://i.imgur.com/ihThi6G.jpg</t>
  </si>
  <si>
    <t>Franklin's bike</t>
  </si>
  <si>
    <t>GTA Freeway, 2013 Harley Davidson Touring Road Glide Custom</t>
  </si>
  <si>
    <t>GANG</t>
  </si>
  <si>
    <t>Declasse Tornado Hardtop</t>
  </si>
  <si>
    <t>$8,050 ?</t>
  </si>
  <si>
    <t>Styles vary w/ gang affiliation</t>
  </si>
  <si>
    <t>Declasse Tornado Cnvrtbl.</t>
  </si>
  <si>
    <t>$12,940</t>
  </si>
  <si>
    <t>$9,875</t>
  </si>
  <si>
    <t>$7,520 ?</t>
  </si>
  <si>
    <t>UTILITY</t>
  </si>
  <si>
    <t>Vapid Sadler</t>
  </si>
  <si>
    <t>Airtug</t>
  </si>
  <si>
    <t>Caddy</t>
  </si>
  <si>
    <t>Electric</t>
  </si>
  <si>
    <t>Caddy (no roof)</t>
  </si>
  <si>
    <t>Docktug</t>
  </si>
  <si>
    <t>Stanley Fieldmaster</t>
  </si>
  <si>
    <t>HVY Forklift</t>
  </si>
  <si>
    <t>Electric?</t>
  </si>
  <si>
    <t>Lawn Mower</t>
  </si>
  <si>
    <t>Ripley</t>
  </si>
  <si>
    <t>Scrap Truck</t>
  </si>
  <si>
    <t>Six wheels, wooden bed</t>
  </si>
  <si>
    <t>Utility Truck (w/ crane)</t>
  </si>
  <si>
    <t>Small crane on back</t>
  </si>
  <si>
    <t>Utility Truck (storage)</t>
  </si>
  <si>
    <t>Storage lockers on sides</t>
  </si>
  <si>
    <t>Utility Truck/Van (Contender)</t>
  </si>
  <si>
    <t>Contender variant</t>
  </si>
  <si>
    <t>VANS</t>
  </si>
  <si>
    <t>Bravado Rumpo Custom</t>
  </si>
  <si>
    <t>http://i.imgur.com/HXGBOwP.jpg</t>
  </si>
  <si>
    <t>GMC Vandura</t>
  </si>
  <si>
    <t>Declasse Gang Burrito</t>
  </si>
  <si>
    <t>$65,000</t>
  </si>
  <si>
    <t>http://i.imgur.com/novGJu2.jpg</t>
  </si>
  <si>
    <t>Heists update, Gang variant</t>
  </si>
  <si>
    <t>GM Vans</t>
  </si>
  <si>
    <t>Boxville</t>
  </si>
  <si>
    <t xml:space="preserve">http://i.imgur.com/g2IogE8.jpg </t>
  </si>
  <si>
    <t>Utilimaster</t>
  </si>
  <si>
    <t>Vapid Minivan</t>
  </si>
  <si>
    <t xml:space="preserve">http://i.imgur.com/laLqox2.jpg </t>
  </si>
  <si>
    <t>Ford Windstar, Dodge Caravan</t>
  </si>
  <si>
    <t>Vapid Minivan Custom</t>
  </si>
  <si>
    <t>http://i.imgur.com/xtvRsS6.jpg</t>
  </si>
  <si>
    <t>Bravado Bison (not Cowboy)</t>
  </si>
  <si>
    <t xml:space="preserve">http://i.imgur.com/418Y7Bt.jpg </t>
  </si>
  <si>
    <t>Hitch and truck bed seats</t>
  </si>
  <si>
    <t>Dodge Ram Heavy Duty</t>
  </si>
  <si>
    <t>Bravado Paradise</t>
  </si>
  <si>
    <t>$25,000</t>
  </si>
  <si>
    <t xml:space="preserve">http://i.imgur.com/CXEDRjQ.jpg </t>
  </si>
  <si>
    <t>GM vans</t>
  </si>
  <si>
    <t>Vapid Bobcat XL</t>
  </si>
  <si>
    <t xml:space="preserve">http://i.imgur.com/oBop7an.jpg </t>
  </si>
  <si>
    <t>Hitch</t>
  </si>
  <si>
    <t>GM</t>
  </si>
  <si>
    <t>Bravado Youga</t>
  </si>
  <si>
    <t xml:space="preserve">http://i.imgur.com/mT47mvD.jpg </t>
  </si>
  <si>
    <t>Zirconium Journey</t>
  </si>
  <si>
    <t xml:space="preserve">http://i.imgur.com/gusU015.jpg </t>
  </si>
  <si>
    <t>Winnebago</t>
  </si>
  <si>
    <t>Bravado Rumpo</t>
  </si>
  <si>
    <t xml:space="preserve">http://i.imgur.com/Qt11wim.jpg </t>
  </si>
  <si>
    <t>Weazel News van</t>
  </si>
  <si>
    <t>BF Surfer</t>
  </si>
  <si>
    <t>$11,000</t>
  </si>
  <si>
    <t>$500</t>
  </si>
  <si>
    <t xml:space="preserve">http://i.imgur.com/B1qkWVw.jpg </t>
  </si>
  <si>
    <t>Volkswagen Type 2</t>
  </si>
  <si>
    <t>Brute Pony</t>
  </si>
  <si>
    <t xml:space="preserve">http://i.imgur.com/PvGCXSp.jpg </t>
  </si>
  <si>
    <t>Declasse Burrito</t>
  </si>
  <si>
    <t xml:space="preserve">http://i.imgur.com/FgIbeBH.jpg </t>
  </si>
  <si>
    <t>Vapid Speedo</t>
  </si>
  <si>
    <t xml:space="preserve">http://i.imgur.com/xvTp3ma.jpg </t>
  </si>
  <si>
    <t>Brute Camper</t>
  </si>
  <si>
    <t xml:space="preserve">http://i.imgur.com/vcmUyse.jpg </t>
  </si>
  <si>
    <t>Taco Van</t>
  </si>
  <si>
    <t xml:space="preserve">http://i.imgur.com/6VM0D1y.jpg </t>
  </si>
  <si>
    <t>Sell tacos</t>
  </si>
  <si>
    <t>BF Surfer (Rusted)</t>
  </si>
  <si>
    <t>EMERGENCY</t>
  </si>
  <si>
    <t>Police Prison Bus</t>
  </si>
  <si>
    <t>http://i.imgur.com/7MbgDnX.jpg</t>
  </si>
  <si>
    <t>International Harvester S-Series; Chevrolet Kodiak; Blue Bird CV200</t>
  </si>
  <si>
    <t>SERVICE</t>
  </si>
  <si>
    <t>HVT [MTL] Brickade</t>
  </si>
  <si>
    <t>http://i.imgur.com/Ffc8LOM.jpg</t>
  </si>
  <si>
    <t>MAN TGS 26.480 6x6 Expedition Truck, MIDS 8815</t>
  </si>
  <si>
    <t>Airport Bus</t>
  </si>
  <si>
    <t xml:space="preserve">http://i.imgur.com/FdfBnq3.jpg </t>
  </si>
  <si>
    <t>NABI 45C-LFW</t>
  </si>
  <si>
    <t>Dashound</t>
  </si>
  <si>
    <t xml:space="preserve">http://i.imgur.com/5JaPBWS.jpg </t>
  </si>
  <si>
    <t>Bus</t>
  </si>
  <si>
    <t xml:space="preserve">http://i.imgur.com/8NXZK3j.jpg </t>
  </si>
  <si>
    <t>Rental Shuttle Bus</t>
  </si>
  <si>
    <t xml:space="preserve">http://i.imgur.com/ABxQ7y3.jpg </t>
  </si>
  <si>
    <t>GM chassis</t>
  </si>
  <si>
    <t>MILITARY</t>
  </si>
  <si>
    <t>Rhino Tank</t>
  </si>
  <si>
    <t xml:space="preserve">http://i.imgur.com/6fBlHCB.jpg </t>
  </si>
  <si>
    <t>Cannon</t>
  </si>
  <si>
    <t>Leopard 2A4, M1 Abrams</t>
  </si>
  <si>
    <t>Barracks</t>
  </si>
  <si>
    <t xml:space="preserve">http://i.imgur.com/HdcRDIz.jpg </t>
  </si>
  <si>
    <t>Daimler military chassis</t>
  </si>
  <si>
    <t>Canis Crusader</t>
  </si>
  <si>
    <t xml:space="preserve">http://i.imgur.com/bk9kida.jpg </t>
  </si>
  <si>
    <t>HVY Barracks Semi</t>
  </si>
  <si>
    <t>Excluded from highlighting</t>
  </si>
  <si>
    <t>COMMERCIAL</t>
  </si>
  <si>
    <t>Maibatsu Mule (Plain)</t>
  </si>
  <si>
    <t xml:space="preserve">http://i.imgur.com/57Rjs4J.jpg </t>
  </si>
  <si>
    <t>Mitsubishi Fuso FM, Hino Ranger</t>
  </si>
  <si>
    <t>Maibatsu Mule (Livery)</t>
  </si>
  <si>
    <t>JoBuilt Phantom</t>
  </si>
  <si>
    <t xml:space="preserve">http://i.imgur.com/7QSKOzL.jpg </t>
  </si>
  <si>
    <t>Peterbilt</t>
  </si>
  <si>
    <t>Vapid Benson</t>
  </si>
  <si>
    <t xml:space="preserve">http://i.imgur.com/MNEQ1on.jpg </t>
  </si>
  <si>
    <t>MTL Packer</t>
  </si>
  <si>
    <t xml:space="preserve">http://i.imgur.com/4lTYkPS.jpg </t>
  </si>
  <si>
    <t>MTL Pounder</t>
  </si>
  <si>
    <t xml:space="preserve">http://i.imgur.com/5ot1oxx.jpg </t>
  </si>
  <si>
    <t>JoBuilt Hauler</t>
  </si>
  <si>
    <t xml:space="preserve">http://i.imgur.com/M7sVzOe.jpg </t>
  </si>
  <si>
    <t>Freightliner and Kenworth</t>
  </si>
  <si>
    <t>Brute Stockade</t>
  </si>
  <si>
    <t xml:space="preserve">http://i.imgur.com/3q9ILX4.jpg </t>
  </si>
  <si>
    <t>Armored truck</t>
  </si>
  <si>
    <t>HVY Biff</t>
  </si>
  <si>
    <t xml:space="preserve">http://i.imgur.com/5YLB1RF.jpg </t>
  </si>
  <si>
    <t>Dump truck</t>
  </si>
  <si>
    <t>Kenworth chassis</t>
  </si>
  <si>
    <t>INDUSTRIAL</t>
  </si>
  <si>
    <t>HVY Dump</t>
  </si>
  <si>
    <t xml:space="preserve">http://i.imgur.com/QMTFA08.jpg </t>
  </si>
  <si>
    <t>CAT 789C</t>
  </si>
  <si>
    <t>Vapid Guardian</t>
  </si>
  <si>
    <t>Ford F-650, GMC Kodiak</t>
  </si>
  <si>
    <t>HVY Dozer</t>
  </si>
  <si>
    <t xml:space="preserve">http://i.imgur.com/ITtx9oc.jpg </t>
  </si>
  <si>
    <t>Bulldozer</t>
  </si>
  <si>
    <t>HELICOPTERS</t>
  </si>
  <si>
    <t>Buckingham Volatus</t>
  </si>
  <si>
    <t>http://i.imgur.com/srrufQN.jpg</t>
  </si>
  <si>
    <t>Airbus Helicopters H160</t>
  </si>
  <si>
    <t>Buckingham Swift Deluxe</t>
  </si>
  <si>
    <t>http://i.imgur.com/icN4nSM.jpg</t>
  </si>
  <si>
    <t>Ill-Gotten Gains pt 1 update</t>
  </si>
  <si>
    <t>AgustaWestland AW109, Bell 222</t>
  </si>
  <si>
    <t>Buckingham Valkyrie</t>
  </si>
  <si>
    <t>Bell UH-1Y Venom/UH-1 Iroquois Huey/212/412, Fenestron</t>
  </si>
  <si>
    <t>Buckingham SuperVolito</t>
  </si>
  <si>
    <t>http://i.imgur.com/ICfMv57.jpg</t>
  </si>
  <si>
    <t>Buckingham SuperVolito Carbon</t>
  </si>
  <si>
    <t>http://i.imgur.com/taTkUBG.jpg</t>
  </si>
  <si>
    <t>Savage</t>
  </si>
  <si>
    <t>Mil Mi-24 Hind, Model D</t>
  </si>
  <si>
    <t>Western Annihilator</t>
  </si>
  <si>
    <t xml:space="preserve">http://i.imgur.com/FdH1GCX.jpg </t>
  </si>
  <si>
    <t>Guns</t>
  </si>
  <si>
    <t>Sikorsky UH-60</t>
  </si>
  <si>
    <t>Western Cargobob</t>
  </si>
  <si>
    <t xml:space="preserve">http://i.imgur.com/2gPzvtu.jpg </t>
  </si>
  <si>
    <t>Cargo hoist</t>
  </si>
  <si>
    <t>Boeing CH-46 Sea Knight</t>
  </si>
  <si>
    <t>Western Cargobob Jetsam</t>
  </si>
  <si>
    <t>http://i.imgur.com/YoRmjx1.jpg</t>
  </si>
  <si>
    <t>FAFF update, cargo hoist</t>
  </si>
  <si>
    <t>Nagasaki Buzzard Attack Chppr.</t>
  </si>
  <si>
    <t xml:space="preserve">http://i.imgur.com/wlhSDrp.jpg </t>
  </si>
  <si>
    <t>Guns and missiles</t>
  </si>
  <si>
    <t>Boeing MH-6/AH-6 "Littlebird"</t>
  </si>
  <si>
    <t>Buckingham Swift</t>
  </si>
  <si>
    <t>$1,500,000/$1,600,000</t>
  </si>
  <si>
    <t>Flight School update</t>
  </si>
  <si>
    <t>Maibatsu Frogger</t>
  </si>
  <si>
    <t xml:space="preserve">http://i.imgur.com/rQPjesN.jpg </t>
  </si>
  <si>
    <t>Eurocopter EC135/145</t>
  </si>
  <si>
    <t>Buckingham Maverick</t>
  </si>
  <si>
    <t xml:space="preserve">http://i.imgur.com/CXuWl0D.jpg </t>
  </si>
  <si>
    <t>Eurocopter AS350</t>
  </si>
  <si>
    <t>Buckingham Police Maverick</t>
  </si>
  <si>
    <t>http://i.imgur.com/VmPG3tS.jpg</t>
  </si>
  <si>
    <t>Eurocopter AS350B</t>
  </si>
  <si>
    <t>PLANES</t>
  </si>
  <si>
    <t>Buckingham Nimbus</t>
  </si>
  <si>
    <t>http://i.imgur.com/qdh4vD3.jpg</t>
  </si>
  <si>
    <t>Cessna Citation X</t>
  </si>
  <si>
    <t>Buckingham Luxor Deluxe</t>
  </si>
  <si>
    <t>http://i.imgur.com/qLcXORb.jpg</t>
  </si>
  <si>
    <t>Learjet 55</t>
  </si>
  <si>
    <t>Mammoth Hydra</t>
  </si>
  <si>
    <t>British Aerospace Harrier II, F-35 Lightning II, McDonnell Douglas AV-8B Harrier II</t>
  </si>
  <si>
    <t>Titan</t>
  </si>
  <si>
    <t xml:space="preserve">http://i.imgur.com/YctA8Iy.jpg </t>
  </si>
  <si>
    <t>Rear cargo space</t>
  </si>
  <si>
    <t>C-130</t>
  </si>
  <si>
    <t>Buckingham MilJet</t>
  </si>
  <si>
    <t>Bombardier CRJ200, Dassault Falcon 7X</t>
  </si>
  <si>
    <t>Buckingham Luxor</t>
  </si>
  <si>
    <t xml:space="preserve">http://i.imgur.com/2j7vrDq.jpg </t>
  </si>
  <si>
    <t>Buckingham Shamal</t>
  </si>
  <si>
    <t xml:space="preserve">http://i.imgur.com/5DJgZok.jpg </t>
  </si>
  <si>
    <t>Western Besra</t>
  </si>
  <si>
    <t>$1,150,000</t>
  </si>
  <si>
    <t>Northrop F-5 Freedom Fighter, Casa C-101, Aero L-39, Hongdu JL-8</t>
  </si>
  <si>
    <t>JoBuilt Velum 5-Seater</t>
  </si>
  <si>
    <t>TBM 850, Piper PA-46 Malibu Meridian/PA-31 Navajo</t>
  </si>
  <si>
    <t>Buckingham Vestra</t>
  </si>
  <si>
    <t xml:space="preserve">http://i.imgur.com/sKpG6GL.jpg </t>
  </si>
  <si>
    <t>Cirrus Vision SF50, Eclipse 500</t>
  </si>
  <si>
    <t>JoBuilt Velum</t>
  </si>
  <si>
    <t xml:space="preserve">http://i.imgur.com/gBne7Ew.jpg </t>
  </si>
  <si>
    <t>Piper PA-46, SOCATA TBM</t>
  </si>
  <si>
    <t>JoBuilt Mammatus</t>
  </si>
  <si>
    <t xml:space="preserve">http://i.imgur.com/fuiEkGH.jpg </t>
  </si>
  <si>
    <t>Cessna 172 Skyhawk</t>
  </si>
  <si>
    <t>Western Duster</t>
  </si>
  <si>
    <t xml:space="preserve">http://i.imgur.com/pDZeCr0.jpg </t>
  </si>
  <si>
    <t>Stearman Model 75</t>
  </si>
  <si>
    <t>Western Mallard</t>
  </si>
  <si>
    <t xml:space="preserve">http://i.imgur.com/gRNPaqa.jpg </t>
  </si>
  <si>
    <t>Extra EA-300</t>
  </si>
  <si>
    <t>Western Cuban 800</t>
  </si>
  <si>
    <t xml:space="preserve">http://i.imgur.com/7ktjvum.jpg </t>
  </si>
  <si>
    <t>Cessna 310</t>
  </si>
  <si>
    <t>Dodo [NG] [RP]</t>
  </si>
  <si>
    <t>Seaplane</t>
  </si>
  <si>
    <t>de Havilland Canada DHC-2 Beaver</t>
  </si>
  <si>
    <t>JoBuilt P-996 LAZER</t>
  </si>
  <si>
    <t>F-16 Fighting Falcon</t>
  </si>
  <si>
    <t>BOATS</t>
  </si>
  <si>
    <t>Lampadati Toro</t>
  </si>
  <si>
    <t>$1,750,000</t>
  </si>
  <si>
    <t>http://i.imgur.com/hxEzNJA.jpg</t>
  </si>
  <si>
    <t>Kraken [NG] [RP]</t>
  </si>
  <si>
    <t>http://i.imgur.com/yqJMFCj.jpg</t>
  </si>
  <si>
    <t>Exclusive Content</t>
  </si>
  <si>
    <t>Buckingham Tug</t>
  </si>
  <si>
    <t>http://i.imgur.com/yT7nUfw.jpg</t>
  </si>
  <si>
    <t>Pegassi Speeder</t>
  </si>
  <si>
    <t>$325,000</t>
  </si>
  <si>
    <t xml:space="preserve">http://i.imgur.com/YToxkKL.jpg </t>
  </si>
  <si>
    <t>Dinka Marquis</t>
  </si>
  <si>
    <t xml:space="preserve">http://i.imgur.com/bSfHUus.jpg </t>
  </si>
  <si>
    <t>Shitzu Jetmax</t>
  </si>
  <si>
    <t xml:space="preserve">http://i.imgur.com/MBMBatA.jpg </t>
  </si>
  <si>
    <t>Shitzu Squalo</t>
  </si>
  <si>
    <t xml:space="preserve">http://i.imgur.com/6tH1wlD.jpg </t>
  </si>
  <si>
    <t>Nagasaki Dinghy</t>
  </si>
  <si>
    <t>Shitzu Suntrap</t>
  </si>
  <si>
    <t xml:space="preserve">http://i.imgur.com/KD1L450.jpg </t>
  </si>
  <si>
    <t>Shitzu Tropic</t>
  </si>
  <si>
    <t xml:space="preserve">http://i.imgur.com/SFXznFi.jpg </t>
  </si>
  <si>
    <t>Speedophile Seashark</t>
  </si>
  <si>
    <t xml:space="preserve">http://i.imgur.com/Zmbc9f5.jpg </t>
  </si>
  <si>
    <t>CYCLES</t>
  </si>
  <si>
    <t>Whippet Race Bike</t>
  </si>
  <si>
    <t xml:space="preserve">http://i.imgur.com/nckH9PY.jpg </t>
  </si>
  <si>
    <t>Pinarello Dogma</t>
  </si>
  <si>
    <t>Tri-Cycles Race Bike</t>
  </si>
  <si>
    <t xml:space="preserve">http://i.imgur.com/sgYinR2.jpg </t>
  </si>
  <si>
    <t>Endurex Race Bike</t>
  </si>
  <si>
    <t xml:space="preserve">http://i.imgur.com/rHSdNZG.jpg </t>
  </si>
  <si>
    <t>Scorcher</t>
  </si>
  <si>
    <t xml:space="preserve">http://i.imgur.com/aSeq31Y.jpg </t>
  </si>
  <si>
    <t>Cruiser</t>
  </si>
  <si>
    <t xml:space="preserve">http://i.imgur.com/H6RSeAE.jpg </t>
  </si>
  <si>
    <t>BMX</t>
  </si>
  <si>
    <t xml:space="preserve">http://i.imgur.com/fjz7CqI.jpg </t>
  </si>
  <si>
    <t>LAST UPDATED:</t>
  </si>
  <si>
    <t>Cunning Stunts update (pt. 2)</t>
  </si>
  <si>
    <t>DD/MM/YYYY</t>
  </si>
  <si>
    <t>Planned:</t>
  </si>
  <si>
    <t>Full stat sweep; Image uploads for new vehicles.</t>
  </si>
  <si>
    <t>*These stats are now collected via the in-game stat readouts (by eye) and could therefore be a little inaccurate.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</si>
</sst>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yy"/>
    <numFmt numFmtId="165" formatCode="&quot;$&quot;#,##0"/>
    <numFmt numFmtId="166" formatCode="#,##0.0"/>
    <numFmt numFmtId="167" formatCode="#,##0.000"/>
    <numFmt numFmtId="168" formatCode="0.0"/>
    <numFmt numFmtId="169" formatCode="#,###"/>
    <numFmt numFmtId="170" formatCode="[$£-809]#,##0.00"/>
  </numFmts>
  <fonts count="46" x14ac:knownFonts="1">
    <font>
      <sz val="10"/>
      <color rgb="FF000000"/>
      <name val="Arial"/>
    </font>
    <font>
      <b/>
      <sz val="10"/>
      <name val="Arial"/>
    </font>
    <font>
      <b/>
      <u/>
      <sz val="8"/>
      <color rgb="FF000000"/>
      <name val="Arial"/>
    </font>
    <font>
      <i/>
      <sz val="10"/>
      <name val="Arial"/>
    </font>
    <font>
      <b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666666"/>
      <name val="Arial"/>
    </font>
    <font>
      <sz val="10"/>
      <color rgb="FF666666"/>
      <name val="Arial"/>
    </font>
    <font>
      <b/>
      <sz val="10"/>
      <color rgb="FFFFFFFF"/>
      <name val="Arial"/>
    </font>
    <font>
      <sz val="10"/>
      <color rgb="FF999999"/>
      <name val="Arial"/>
    </font>
    <font>
      <u/>
      <sz val="10"/>
      <color rgb="FF000000"/>
      <name val="Arial"/>
    </font>
    <font>
      <sz val="10"/>
      <color rgb="FF666666"/>
      <name val="Arial"/>
    </font>
    <font>
      <sz val="10"/>
      <name val="Arial"/>
    </font>
    <font>
      <u/>
      <sz val="10"/>
      <color rgb="FF000000"/>
      <name val="Arial"/>
    </font>
    <font>
      <b/>
      <sz val="24"/>
      <color rgb="FF000000"/>
      <name val="Arial"/>
    </font>
    <font>
      <sz val="24"/>
      <color rgb="FF000000"/>
      <name val="Arial"/>
    </font>
    <font>
      <sz val="14"/>
      <color rgb="FF000000"/>
      <name val="Arial"/>
    </font>
    <font>
      <u/>
      <sz val="14"/>
      <color rgb="FF0000FF"/>
      <name val="Arial"/>
    </font>
    <font>
      <u/>
      <sz val="14"/>
      <color rgb="FF0000FF"/>
      <name val="Arial"/>
    </font>
    <font>
      <u/>
      <sz val="10"/>
      <color rgb="FF000000"/>
      <name val="Arial"/>
    </font>
    <font>
      <strike/>
      <sz val="10"/>
      <color rgb="FF666666"/>
      <name val="Arial"/>
    </font>
    <font>
      <sz val="8"/>
      <color rgb="FF000000"/>
      <name val="Arial"/>
    </font>
    <font>
      <sz val="7"/>
      <color rgb="FF000000"/>
      <name val="Arial"/>
    </font>
    <font>
      <sz val="10"/>
      <name val="Arial"/>
    </font>
    <font>
      <sz val="9"/>
      <color rgb="FF000000"/>
      <name val="Arial"/>
    </font>
    <font>
      <u/>
      <sz val="10"/>
      <color rgb="FF000000"/>
      <name val="Arial"/>
    </font>
    <font>
      <sz val="1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sz val="10"/>
      <color rgb="FFFFFFFF"/>
      <name val="Arial"/>
    </font>
    <font>
      <u/>
      <sz val="10"/>
      <color rgb="FF000000"/>
      <name val="Arial"/>
    </font>
    <font>
      <i/>
      <sz val="10"/>
      <color rgb="FF000000"/>
      <name val="Arial"/>
    </font>
    <font>
      <u/>
      <sz val="1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i/>
      <u/>
      <sz val="10"/>
      <color rgb="FF000000"/>
      <name val="Arial"/>
    </font>
    <font>
      <sz val="10"/>
      <name val="Arial"/>
    </font>
    <font>
      <i/>
      <sz val="10"/>
      <name val="Arial"/>
    </font>
    <font>
      <u/>
      <sz val="10"/>
      <color rgb="FF000000"/>
      <name val="Arial"/>
    </font>
    <font>
      <sz val="8"/>
      <color rgb="FF999999"/>
      <name val="Arial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39FC18"/>
        <bgColor rgb="FF39FC1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164" fontId="7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2" borderId="0" xfId="0" applyFont="1" applyFill="1" applyAlignment="1">
      <alignment wrapText="1"/>
    </xf>
    <xf numFmtId="165" fontId="6" fillId="0" borderId="0" xfId="0" applyNumberFormat="1" applyFont="1" applyAlignment="1">
      <alignment horizontal="left" wrapText="1"/>
    </xf>
    <xf numFmtId="14" fontId="8" fillId="2" borderId="0" xfId="0" applyNumberFormat="1" applyFont="1" applyFill="1" applyAlignment="1">
      <alignment horizontal="left" wrapText="1"/>
    </xf>
    <xf numFmtId="166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7" fontId="6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wrapText="1"/>
    </xf>
    <xf numFmtId="0" fontId="6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10" fillId="3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1" fillId="3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left" wrapText="1"/>
    </xf>
    <xf numFmtId="165" fontId="0" fillId="3" borderId="1" xfId="0" applyNumberFormat="1" applyFont="1" applyFill="1" applyBorder="1" applyAlignment="1">
      <alignment horizontal="left" wrapText="1"/>
    </xf>
    <xf numFmtId="14" fontId="8" fillId="0" borderId="0" xfId="0" applyNumberFormat="1" applyFont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66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6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3" borderId="1" xfId="0" applyFont="1" applyFill="1" applyBorder="1" applyAlignment="1">
      <alignment horizontal="center" wrapText="1"/>
    </xf>
    <xf numFmtId="167" fontId="0" fillId="3" borderId="1" xfId="0" applyNumberFormat="1" applyFont="1" applyFill="1" applyBorder="1" applyAlignment="1">
      <alignment horizontal="center" wrapText="1"/>
    </xf>
    <xf numFmtId="0" fontId="13" fillId="4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horizontal="lef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166" fontId="0" fillId="5" borderId="0" xfId="0" applyNumberFormat="1" applyFont="1" applyFill="1" applyAlignment="1">
      <alignment horizontal="center" wrapText="1"/>
    </xf>
    <xf numFmtId="166" fontId="0" fillId="0" borderId="0" xfId="0" applyNumberFormat="1" applyFont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4" fontId="0" fillId="0" borderId="0" xfId="0" applyNumberFormat="1" applyFont="1" applyAlignment="1">
      <alignment horizontal="center" wrapText="1"/>
    </xf>
    <xf numFmtId="0" fontId="18" fillId="0" borderId="0" xfId="0" applyFont="1" applyAlignment="1">
      <alignment wrapText="1"/>
    </xf>
    <xf numFmtId="14" fontId="7" fillId="0" borderId="0" xfId="0" applyNumberFormat="1" applyFont="1" applyAlignment="1">
      <alignment horizontal="left" wrapText="1"/>
    </xf>
    <xf numFmtId="0" fontId="19" fillId="0" borderId="4" xfId="0" applyFont="1" applyBorder="1" applyAlignment="1">
      <alignment wrapText="1"/>
    </xf>
    <xf numFmtId="167" fontId="0" fillId="0" borderId="0" xfId="0" applyNumberFormat="1" applyFont="1" applyAlignment="1">
      <alignment horizontal="center" wrapText="1"/>
    </xf>
    <xf numFmtId="0" fontId="20" fillId="0" borderId="5" xfId="0" applyFont="1" applyBorder="1" applyAlignment="1">
      <alignment wrapText="1"/>
    </xf>
    <xf numFmtId="0" fontId="21" fillId="0" borderId="0" xfId="0" applyFont="1" applyAlignment="1">
      <alignment wrapText="1"/>
    </xf>
    <xf numFmtId="4" fontId="0" fillId="5" borderId="0" xfId="0" applyNumberFormat="1" applyFont="1" applyFill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0" fontId="22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3" fillId="4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24" fillId="0" borderId="0" xfId="0" applyFont="1" applyAlignment="1">
      <alignment vertical="center"/>
    </xf>
    <xf numFmtId="4" fontId="5" fillId="0" borderId="0" xfId="0" applyNumberFormat="1" applyFont="1" applyAlignment="1">
      <alignment horizontal="center" wrapText="1"/>
    </xf>
    <xf numFmtId="167" fontId="5" fillId="4" borderId="0" xfId="0" applyNumberFormat="1" applyFont="1" applyFill="1" applyAlignment="1">
      <alignment horizontal="center" wrapText="1"/>
    </xf>
    <xf numFmtId="165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167" fontId="0" fillId="6" borderId="0" xfId="0" applyNumberFormat="1" applyFont="1" applyFill="1" applyAlignment="1">
      <alignment horizontal="center" wrapText="1"/>
    </xf>
    <xf numFmtId="165" fontId="0" fillId="4" borderId="0" xfId="0" applyNumberFormat="1" applyFont="1" applyFill="1" applyAlignment="1">
      <alignment horizontal="left" wrapText="1"/>
    </xf>
    <xf numFmtId="0" fontId="0" fillId="0" borderId="0" xfId="0" applyFont="1" applyAlignment="1">
      <alignment horizontal="center" wrapText="1"/>
    </xf>
    <xf numFmtId="166" fontId="0" fillId="0" borderId="0" xfId="0" applyNumberFormat="1" applyFont="1" applyAlignment="1">
      <alignment horizontal="center" wrapText="1"/>
    </xf>
    <xf numFmtId="165" fontId="10" fillId="3" borderId="1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66" fontId="10" fillId="3" borderId="1" xfId="0" applyNumberFormat="1" applyFont="1" applyFill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4" fontId="0" fillId="3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167" fontId="0" fillId="5" borderId="0" xfId="0" applyNumberFormat="1" applyFont="1" applyFill="1" applyAlignment="1">
      <alignment horizontal="center" wrapText="1"/>
    </xf>
    <xf numFmtId="166" fontId="0" fillId="4" borderId="0" xfId="0" applyNumberFormat="1" applyFont="1" applyFill="1" applyAlignment="1">
      <alignment horizontal="center" wrapText="1"/>
    </xf>
    <xf numFmtId="167" fontId="0" fillId="4" borderId="0" xfId="0" applyNumberFormat="1" applyFont="1" applyFill="1" applyAlignment="1">
      <alignment horizontal="center" wrapText="1"/>
    </xf>
    <xf numFmtId="0" fontId="25" fillId="0" borderId="0" xfId="0" applyFont="1" applyAlignment="1">
      <alignment wrapText="1"/>
    </xf>
    <xf numFmtId="165" fontId="25" fillId="0" borderId="0" xfId="0" applyNumberFormat="1" applyFont="1" applyAlignment="1">
      <alignment horizontal="left" wrapText="1"/>
    </xf>
    <xf numFmtId="165" fontId="25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166" fontId="25" fillId="4" borderId="0" xfId="0" applyNumberFormat="1" applyFont="1" applyFill="1" applyAlignment="1">
      <alignment horizontal="center" wrapText="1"/>
    </xf>
    <xf numFmtId="166" fontId="25" fillId="0" borderId="0" xfId="0" applyNumberFormat="1" applyFont="1" applyAlignment="1">
      <alignment horizontal="center" wrapText="1"/>
    </xf>
    <xf numFmtId="4" fontId="25" fillId="5" borderId="0" xfId="0" applyNumberFormat="1" applyFont="1" applyFill="1" applyAlignment="1">
      <alignment horizontal="center" wrapText="1"/>
    </xf>
    <xf numFmtId="4" fontId="25" fillId="0" borderId="0" xfId="0" applyNumberFormat="1" applyFont="1" applyAlignment="1">
      <alignment horizontal="center" wrapText="1"/>
    </xf>
    <xf numFmtId="167" fontId="25" fillId="4" borderId="0" xfId="0" applyNumberFormat="1" applyFont="1" applyFill="1" applyAlignment="1">
      <alignment horizont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165" fontId="28" fillId="0" borderId="0" xfId="0" applyNumberFormat="1" applyFont="1" applyAlignment="1">
      <alignment horizontal="left" wrapText="1"/>
    </xf>
    <xf numFmtId="0" fontId="28" fillId="0" borderId="0" xfId="0" applyFont="1" applyAlignment="1">
      <alignment horizontal="center" wrapText="1"/>
    </xf>
    <xf numFmtId="166" fontId="28" fillId="5" borderId="0" xfId="0" applyNumberFormat="1" applyFont="1" applyFill="1" applyAlignment="1">
      <alignment horizontal="center" wrapText="1"/>
    </xf>
    <xf numFmtId="166" fontId="28" fillId="4" borderId="0" xfId="0" applyNumberFormat="1" applyFont="1" applyFill="1" applyAlignment="1">
      <alignment horizontal="center" wrapText="1"/>
    </xf>
    <xf numFmtId="4" fontId="5" fillId="5" borderId="0" xfId="0" applyNumberFormat="1" applyFont="1" applyFill="1" applyAlignment="1">
      <alignment horizontal="center" wrapText="1"/>
    </xf>
    <xf numFmtId="167" fontId="5" fillId="5" borderId="0" xfId="0" applyNumberFormat="1" applyFont="1" applyFill="1" applyAlignment="1">
      <alignment horizontal="center" wrapText="1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28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166" fontId="5" fillId="4" borderId="0" xfId="0" applyNumberFormat="1" applyFont="1" applyFill="1" applyAlignment="1">
      <alignment horizontal="center" wrapText="1"/>
    </xf>
    <xf numFmtId="0" fontId="30" fillId="0" borderId="0" xfId="0" applyFont="1" applyAlignment="1">
      <alignment wrapText="1"/>
    </xf>
    <xf numFmtId="0" fontId="0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165" fontId="0" fillId="4" borderId="0" xfId="0" applyNumberFormat="1" applyFont="1" applyFill="1" applyAlignment="1">
      <alignment wrapText="1"/>
    </xf>
    <xf numFmtId="165" fontId="25" fillId="4" borderId="0" xfId="0" applyNumberFormat="1" applyFont="1" applyFill="1" applyAlignment="1">
      <alignment wrapText="1"/>
    </xf>
    <xf numFmtId="0" fontId="25" fillId="4" borderId="0" xfId="0" applyFont="1" applyFill="1" applyAlignment="1">
      <alignment wrapText="1"/>
    </xf>
    <xf numFmtId="0" fontId="25" fillId="4" borderId="0" xfId="0" applyFont="1" applyFill="1" applyAlignment="1">
      <alignment horizontal="center" wrapText="1"/>
    </xf>
    <xf numFmtId="166" fontId="25" fillId="5" borderId="0" xfId="0" applyNumberFormat="1" applyFont="1" applyFill="1" applyAlignment="1">
      <alignment horizontal="center" wrapText="1"/>
    </xf>
    <xf numFmtId="166" fontId="25" fillId="4" borderId="0" xfId="0" applyNumberFormat="1" applyFont="1" applyFill="1" applyAlignment="1">
      <alignment horizontal="center" wrapText="1"/>
    </xf>
    <xf numFmtId="4" fontId="25" fillId="4" borderId="0" xfId="0" applyNumberFormat="1" applyFont="1" applyFill="1" applyAlignment="1">
      <alignment horizontal="center" wrapText="1"/>
    </xf>
    <xf numFmtId="167" fontId="25" fillId="5" borderId="0" xfId="0" applyNumberFormat="1" applyFont="1" applyFill="1" applyAlignment="1">
      <alignment horizontal="center" wrapText="1"/>
    </xf>
    <xf numFmtId="0" fontId="31" fillId="4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32" fillId="0" borderId="0" xfId="0" applyFont="1" applyAlignment="1">
      <alignment wrapText="1"/>
    </xf>
    <xf numFmtId="165" fontId="33" fillId="3" borderId="1" xfId="0" applyNumberFormat="1" applyFont="1" applyFill="1" applyBorder="1" applyAlignment="1">
      <alignment horizontal="left" wrapText="1"/>
    </xf>
    <xf numFmtId="0" fontId="33" fillId="3" borderId="1" xfId="0" applyFont="1" applyFill="1" applyBorder="1" applyAlignment="1">
      <alignment horizontal="left" wrapText="1"/>
    </xf>
    <xf numFmtId="0" fontId="33" fillId="3" borderId="1" xfId="0" applyFont="1" applyFill="1" applyBorder="1" applyAlignment="1">
      <alignment horizontal="center" wrapText="1"/>
    </xf>
    <xf numFmtId="166" fontId="33" fillId="3" borderId="1" xfId="0" applyNumberFormat="1" applyFont="1" applyFill="1" applyBorder="1" applyAlignment="1">
      <alignment horizontal="center" wrapText="1"/>
    </xf>
    <xf numFmtId="4" fontId="33" fillId="3" borderId="1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166" fontId="25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left" wrapText="1"/>
    </xf>
    <xf numFmtId="168" fontId="25" fillId="4" borderId="0" xfId="0" applyNumberFormat="1" applyFont="1" applyFill="1" applyAlignment="1">
      <alignment horizont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wrapText="1"/>
    </xf>
    <xf numFmtId="169" fontId="25" fillId="0" borderId="0" xfId="0" applyNumberFormat="1" applyFont="1" applyAlignment="1">
      <alignment horizontal="left" wrapText="1"/>
    </xf>
    <xf numFmtId="170" fontId="25" fillId="0" borderId="0" xfId="0" applyNumberFormat="1" applyFont="1" applyAlignment="1">
      <alignment horizontal="left" wrapText="1"/>
    </xf>
    <xf numFmtId="4" fontId="0" fillId="0" borderId="0" xfId="0" applyNumberFormat="1" applyFont="1" applyAlignment="1">
      <alignment wrapText="1"/>
    </xf>
    <xf numFmtId="165" fontId="25" fillId="4" borderId="0" xfId="0" applyNumberFormat="1" applyFont="1" applyFill="1" applyAlignment="1">
      <alignment horizontal="left" wrapText="1"/>
    </xf>
    <xf numFmtId="167" fontId="25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35" fillId="0" borderId="0" xfId="0" applyFont="1" applyAlignment="1">
      <alignment wrapText="1"/>
    </xf>
    <xf numFmtId="165" fontId="35" fillId="0" borderId="0" xfId="0" applyNumberFormat="1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 wrapText="1"/>
    </xf>
    <xf numFmtId="166" fontId="35" fillId="4" borderId="0" xfId="0" applyNumberFormat="1" applyFont="1" applyFill="1" applyAlignment="1">
      <alignment horizontal="center" wrapText="1"/>
    </xf>
    <xf numFmtId="166" fontId="35" fillId="0" borderId="0" xfId="0" applyNumberFormat="1" applyFont="1" applyAlignment="1">
      <alignment horizontal="center" wrapText="1"/>
    </xf>
    <xf numFmtId="4" fontId="35" fillId="0" borderId="0" xfId="0" applyNumberFormat="1" applyFont="1" applyAlignment="1">
      <alignment horizontal="center" wrapText="1"/>
    </xf>
    <xf numFmtId="167" fontId="35" fillId="0" borderId="0" xfId="0" applyNumberFormat="1" applyFont="1" applyAlignment="1">
      <alignment horizontal="center" wrapText="1"/>
    </xf>
    <xf numFmtId="169" fontId="35" fillId="0" borderId="0" xfId="0" applyNumberFormat="1" applyFont="1" applyAlignment="1">
      <alignment horizontal="left" wrapText="1"/>
    </xf>
    <xf numFmtId="169" fontId="0" fillId="0" borderId="0" xfId="0" applyNumberFormat="1" applyFont="1" applyAlignment="1">
      <alignment horizontal="left" wrapText="1"/>
    </xf>
    <xf numFmtId="0" fontId="3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10" fillId="3" borderId="1" xfId="0" applyFont="1" applyFill="1" applyBorder="1" applyAlignment="1">
      <alignment wrapText="1"/>
    </xf>
    <xf numFmtId="167" fontId="25" fillId="0" borderId="0" xfId="0" applyNumberFormat="1" applyFont="1" applyAlignment="1">
      <alignment horizontal="center" wrapText="1"/>
    </xf>
    <xf numFmtId="167" fontId="39" fillId="0" borderId="0" xfId="0" applyNumberFormat="1" applyFont="1" applyAlignment="1">
      <alignment wrapText="1"/>
    </xf>
    <xf numFmtId="4" fontId="0" fillId="5" borderId="0" xfId="0" applyNumberFormat="1" applyFont="1" applyFill="1" applyAlignment="1">
      <alignment horizontal="center" wrapText="1"/>
    </xf>
    <xf numFmtId="0" fontId="0" fillId="3" borderId="1" xfId="0" applyFont="1" applyFill="1" applyBorder="1" applyAlignment="1">
      <alignment wrapText="1"/>
    </xf>
    <xf numFmtId="0" fontId="40" fillId="0" borderId="0" xfId="0" applyFont="1" applyAlignment="1">
      <alignment wrapText="1"/>
    </xf>
    <xf numFmtId="0" fontId="41" fillId="0" borderId="0" xfId="0" applyFont="1" applyAlignment="1">
      <alignment wrapText="1"/>
    </xf>
    <xf numFmtId="4" fontId="42" fillId="5" borderId="0" xfId="0" applyNumberFormat="1" applyFont="1" applyFill="1" applyAlignment="1">
      <alignment horizontal="center" wrapText="1"/>
    </xf>
    <xf numFmtId="0" fontId="43" fillId="4" borderId="0" xfId="0" applyFont="1" applyFill="1" applyAlignment="1">
      <alignment horizontal="left" wrapText="1"/>
    </xf>
    <xf numFmtId="165" fontId="43" fillId="4" borderId="0" xfId="0" applyNumberFormat="1" applyFont="1" applyFill="1" applyAlignment="1">
      <alignment wrapText="1"/>
    </xf>
    <xf numFmtId="0" fontId="43" fillId="4" borderId="0" xfId="0" applyFont="1" applyFill="1" applyAlignment="1">
      <alignment horizontal="center" wrapText="1"/>
    </xf>
    <xf numFmtId="166" fontId="43" fillId="4" borderId="0" xfId="0" applyNumberFormat="1" applyFont="1" applyFill="1" applyAlignment="1">
      <alignment horizontal="center" wrapText="1"/>
    </xf>
    <xf numFmtId="4" fontId="43" fillId="4" borderId="0" xfId="0" applyNumberFormat="1" applyFont="1" applyFill="1" applyAlignment="1">
      <alignment horizontal="center" wrapText="1"/>
    </xf>
    <xf numFmtId="167" fontId="43" fillId="4" borderId="0" xfId="0" applyNumberFormat="1" applyFont="1" applyFill="1" applyAlignment="1">
      <alignment horizontal="center" wrapText="1"/>
    </xf>
    <xf numFmtId="0" fontId="44" fillId="0" borderId="0" xfId="0" applyFont="1" applyAlignment="1">
      <alignment wrapText="1"/>
    </xf>
    <xf numFmtId="0" fontId="0" fillId="0" borderId="0" xfId="0" applyFont="1" applyAlignment="1">
      <alignment horizontal="right" wrapText="1"/>
    </xf>
    <xf numFmtId="14" fontId="0" fillId="0" borderId="0" xfId="0" applyNumberFormat="1" applyFont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165" fontId="45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0" fillId="0" borderId="6" xfId="0" applyFont="1" applyBorder="1" applyAlignment="1">
      <alignment horizontal="left" wrapText="1"/>
    </xf>
    <xf numFmtId="0" fontId="0" fillId="0" borderId="6" xfId="0" applyFont="1" applyBorder="1" applyAlignment="1">
      <alignment wrapText="1"/>
    </xf>
    <xf numFmtId="0" fontId="4" fillId="3" borderId="0" xfId="0" applyFont="1" applyFill="1" applyAlignment="1">
      <alignment horizontal="left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49"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56</xdr:row>
      <xdr:rowOff>85725</xdr:rowOff>
    </xdr:to>
    <xdr:sp macro="" textlink="">
      <xdr:nvSpPr>
        <xdr:cNvPr id="1039" name="Rectangle 1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.imgur.com/kUzbTeg.jpg" TargetMode="External"/><Relationship Id="rId299" Type="http://schemas.openxmlformats.org/officeDocument/2006/relationships/hyperlink" Target="http://i.imgur.com/2gPzvtu.jpg" TargetMode="External"/><Relationship Id="rId303" Type="http://schemas.openxmlformats.org/officeDocument/2006/relationships/hyperlink" Target="http://i.imgur.com/rQPjesN.jpg" TargetMode="External"/><Relationship Id="rId21" Type="http://schemas.openxmlformats.org/officeDocument/2006/relationships/hyperlink" Target="http://i.imgur.com/ExFtION.jpg" TargetMode="External"/><Relationship Id="rId42" Type="http://schemas.openxmlformats.org/officeDocument/2006/relationships/hyperlink" Target="http://i.imgur.com/UvM645u.jpg" TargetMode="External"/><Relationship Id="rId63" Type="http://schemas.openxmlformats.org/officeDocument/2006/relationships/hyperlink" Target="http://i.imgur.com/CtqguhV.jpg" TargetMode="External"/><Relationship Id="rId84" Type="http://schemas.openxmlformats.org/officeDocument/2006/relationships/hyperlink" Target="http://i.imgur.com/9UGsY15.jpg" TargetMode="External"/><Relationship Id="rId138" Type="http://schemas.openxmlformats.org/officeDocument/2006/relationships/hyperlink" Target="http://i.imgur.com/zwj9Etx.jpg" TargetMode="External"/><Relationship Id="rId159" Type="http://schemas.openxmlformats.org/officeDocument/2006/relationships/hyperlink" Target="http://i.imgur.com/8lMvNrn.jpg" TargetMode="External"/><Relationship Id="rId324" Type="http://schemas.openxmlformats.org/officeDocument/2006/relationships/hyperlink" Target="http://i.imgur.com/yqJMFCj.jpg" TargetMode="External"/><Relationship Id="rId170" Type="http://schemas.openxmlformats.org/officeDocument/2006/relationships/hyperlink" Target="http://i.imgur.com/3RJenEJ.jpg" TargetMode="External"/><Relationship Id="rId191" Type="http://schemas.openxmlformats.org/officeDocument/2006/relationships/hyperlink" Target="http://i.imgur.com/2Pps2Hy.jpg" TargetMode="External"/><Relationship Id="rId205" Type="http://schemas.openxmlformats.org/officeDocument/2006/relationships/hyperlink" Target="http://i.imgur.com/bpVh13e.jpg" TargetMode="External"/><Relationship Id="rId226" Type="http://schemas.openxmlformats.org/officeDocument/2006/relationships/hyperlink" Target="http://i.imgur.com/FfV6AVu.jpg" TargetMode="External"/><Relationship Id="rId247" Type="http://schemas.openxmlformats.org/officeDocument/2006/relationships/hyperlink" Target="http://i.imgur.com/UezyKmH.jpg" TargetMode="External"/><Relationship Id="rId107" Type="http://schemas.openxmlformats.org/officeDocument/2006/relationships/hyperlink" Target="http://i.imgur.com/wpgtKhx.jpg" TargetMode="External"/><Relationship Id="rId268" Type="http://schemas.openxmlformats.org/officeDocument/2006/relationships/hyperlink" Target="http://i.imgur.com/6VM0D1y.jpg" TargetMode="External"/><Relationship Id="rId289" Type="http://schemas.openxmlformats.org/officeDocument/2006/relationships/hyperlink" Target="http://i.imgur.com/QMTFA08.jpg" TargetMode="External"/><Relationship Id="rId11" Type="http://schemas.openxmlformats.org/officeDocument/2006/relationships/hyperlink" Target="http://i.imgur.com/GypxaY5.jpg" TargetMode="External"/><Relationship Id="rId32" Type="http://schemas.openxmlformats.org/officeDocument/2006/relationships/hyperlink" Target="http://i.imgur.com/O7DHKBS.jpg" TargetMode="External"/><Relationship Id="rId53" Type="http://schemas.openxmlformats.org/officeDocument/2006/relationships/hyperlink" Target="http://i.imgur.com/dfTnh7j.jpg" TargetMode="External"/><Relationship Id="rId74" Type="http://schemas.openxmlformats.org/officeDocument/2006/relationships/hyperlink" Target="http://i.imgur.com/1RRGPxB.jpg" TargetMode="External"/><Relationship Id="rId128" Type="http://schemas.openxmlformats.org/officeDocument/2006/relationships/hyperlink" Target="http://i.imgur.com/Al8qwal.jpg" TargetMode="External"/><Relationship Id="rId149" Type="http://schemas.openxmlformats.org/officeDocument/2006/relationships/hyperlink" Target="http://i.imgur.com/yF2ofuc.jpg" TargetMode="External"/><Relationship Id="rId314" Type="http://schemas.openxmlformats.org/officeDocument/2006/relationships/hyperlink" Target="http://i.imgur.com/E7HEv1I.jpg" TargetMode="External"/><Relationship Id="rId335" Type="http://schemas.openxmlformats.org/officeDocument/2006/relationships/hyperlink" Target="http://i.imgur.com/sgYinR2.jpg" TargetMode="External"/><Relationship Id="rId5" Type="http://schemas.openxmlformats.org/officeDocument/2006/relationships/hyperlink" Target="http://i.imgur.com/MGLI03M.jpg" TargetMode="External"/><Relationship Id="rId95" Type="http://schemas.openxmlformats.org/officeDocument/2006/relationships/hyperlink" Target="http://i.imgur.com/5R7SG8C.jpg" TargetMode="External"/><Relationship Id="rId160" Type="http://schemas.openxmlformats.org/officeDocument/2006/relationships/hyperlink" Target="http://i.imgur.com/q7jcFEo.jpg" TargetMode="External"/><Relationship Id="rId181" Type="http://schemas.openxmlformats.org/officeDocument/2006/relationships/hyperlink" Target="http://i.imgur.com/bKWBDjm.jpg" TargetMode="External"/><Relationship Id="rId216" Type="http://schemas.openxmlformats.org/officeDocument/2006/relationships/hyperlink" Target="http://i.imgur.com/4O1neYN.jpg" TargetMode="External"/><Relationship Id="rId237" Type="http://schemas.openxmlformats.org/officeDocument/2006/relationships/hyperlink" Target="http://i.imgur.com/A9zy8Hj.jpg" TargetMode="External"/><Relationship Id="rId258" Type="http://schemas.openxmlformats.org/officeDocument/2006/relationships/hyperlink" Target="http://i.imgur.com/CXEDRjQ.jpg" TargetMode="External"/><Relationship Id="rId279" Type="http://schemas.openxmlformats.org/officeDocument/2006/relationships/hyperlink" Target="http://i.imgur.com/FZsCYQUs.jpg" TargetMode="External"/><Relationship Id="rId22" Type="http://schemas.openxmlformats.org/officeDocument/2006/relationships/hyperlink" Target="http://i.imgur.com/KZJHjLg.jpg" TargetMode="External"/><Relationship Id="rId43" Type="http://schemas.openxmlformats.org/officeDocument/2006/relationships/hyperlink" Target="http://i.imgur.com/9VuoplK.jpg" TargetMode="External"/><Relationship Id="rId64" Type="http://schemas.openxmlformats.org/officeDocument/2006/relationships/hyperlink" Target="http://i.imgur.com/5C9vhX6.jpg" TargetMode="External"/><Relationship Id="rId118" Type="http://schemas.openxmlformats.org/officeDocument/2006/relationships/hyperlink" Target="http://i.imgur.com/x8eWZEe.jpg" TargetMode="External"/><Relationship Id="rId139" Type="http://schemas.openxmlformats.org/officeDocument/2006/relationships/hyperlink" Target="http://i.imgur.com/ljTfjrb.jpg" TargetMode="External"/><Relationship Id="rId290" Type="http://schemas.openxmlformats.org/officeDocument/2006/relationships/hyperlink" Target="http://i.imgur.com/RSVjeqO.jpg" TargetMode="External"/><Relationship Id="rId304" Type="http://schemas.openxmlformats.org/officeDocument/2006/relationships/hyperlink" Target="http://i.imgur.com/CXuWl0D.jpg" TargetMode="External"/><Relationship Id="rId325" Type="http://schemas.openxmlformats.org/officeDocument/2006/relationships/hyperlink" Target="http://i.imgur.com/yT7nUfw.jpg" TargetMode="External"/><Relationship Id="rId85" Type="http://schemas.openxmlformats.org/officeDocument/2006/relationships/hyperlink" Target="http://i.imgur.com/4SueInV.jpg" TargetMode="External"/><Relationship Id="rId150" Type="http://schemas.openxmlformats.org/officeDocument/2006/relationships/hyperlink" Target="http://i.imgur.com/hEOIK4p.jpg" TargetMode="External"/><Relationship Id="rId171" Type="http://schemas.openxmlformats.org/officeDocument/2006/relationships/hyperlink" Target="http://i.imgur.com/COq5fnW.jpg" TargetMode="External"/><Relationship Id="rId192" Type="http://schemas.openxmlformats.org/officeDocument/2006/relationships/hyperlink" Target="http://i.imgur.com/wKYVjpx.jpg" TargetMode="External"/><Relationship Id="rId206" Type="http://schemas.openxmlformats.org/officeDocument/2006/relationships/hyperlink" Target="http://i.imgur.com/F7dF4h8.jpg" TargetMode="External"/><Relationship Id="rId227" Type="http://schemas.openxmlformats.org/officeDocument/2006/relationships/hyperlink" Target="http://i.imgur.com/AtbyR7b.jpg" TargetMode="External"/><Relationship Id="rId248" Type="http://schemas.openxmlformats.org/officeDocument/2006/relationships/hyperlink" Target="http://i.imgur.com/43IhHt6.jpg" TargetMode="External"/><Relationship Id="rId269" Type="http://schemas.openxmlformats.org/officeDocument/2006/relationships/hyperlink" Target="http://i.imgur.com/B1qkWVw.jpg" TargetMode="External"/><Relationship Id="rId12" Type="http://schemas.openxmlformats.org/officeDocument/2006/relationships/hyperlink" Target="http://i.imgur.com/E9nyZjP.jpg" TargetMode="External"/><Relationship Id="rId33" Type="http://schemas.openxmlformats.org/officeDocument/2006/relationships/hyperlink" Target="http://i.imgur.com/kq1pDPy.jpg" TargetMode="External"/><Relationship Id="rId108" Type="http://schemas.openxmlformats.org/officeDocument/2006/relationships/hyperlink" Target="http://i.imgur.com/ofO1rWE.jpg" TargetMode="External"/><Relationship Id="rId129" Type="http://schemas.openxmlformats.org/officeDocument/2006/relationships/hyperlink" Target="http://i.imgur.com/ztq3a4N.jpg" TargetMode="External"/><Relationship Id="rId280" Type="http://schemas.openxmlformats.org/officeDocument/2006/relationships/hyperlink" Target="http://i.imgur.com/57Rjs4J.jpg" TargetMode="External"/><Relationship Id="rId315" Type="http://schemas.openxmlformats.org/officeDocument/2006/relationships/hyperlink" Target="http://i.imgur.com/sKpG6GL.jpg" TargetMode="External"/><Relationship Id="rId336" Type="http://schemas.openxmlformats.org/officeDocument/2006/relationships/hyperlink" Target="http://i.imgur.com/rHSdNZG.jpg" TargetMode="External"/><Relationship Id="rId54" Type="http://schemas.openxmlformats.org/officeDocument/2006/relationships/hyperlink" Target="http://i.imgur.com/atgGb6E.jpg" TargetMode="External"/><Relationship Id="rId75" Type="http://schemas.openxmlformats.org/officeDocument/2006/relationships/hyperlink" Target="http://i.imgur.com/ltpbG9b.jpg" TargetMode="External"/><Relationship Id="rId96" Type="http://schemas.openxmlformats.org/officeDocument/2006/relationships/hyperlink" Target="http://i.imgur.com/BlX9CDus.jpg" TargetMode="External"/><Relationship Id="rId140" Type="http://schemas.openxmlformats.org/officeDocument/2006/relationships/hyperlink" Target="http://i.imgur.com/f3wqrry.jpg" TargetMode="External"/><Relationship Id="rId161" Type="http://schemas.openxmlformats.org/officeDocument/2006/relationships/hyperlink" Target="http://i.imgur.com/GTYAgWo.jpg" TargetMode="External"/><Relationship Id="rId182" Type="http://schemas.openxmlformats.org/officeDocument/2006/relationships/hyperlink" Target="http://i.imgur.com/WF0k2vM.jpg" TargetMode="External"/><Relationship Id="rId217" Type="http://schemas.openxmlformats.org/officeDocument/2006/relationships/hyperlink" Target="http://i.imgur.com/xJU4CGA.jpg" TargetMode="External"/><Relationship Id="rId6" Type="http://schemas.openxmlformats.org/officeDocument/2006/relationships/hyperlink" Target="http://i.imgur.com/IoHve6N.jpg" TargetMode="External"/><Relationship Id="rId238" Type="http://schemas.openxmlformats.org/officeDocument/2006/relationships/hyperlink" Target="http://i.imgur.com/6xmFIzj.jpg" TargetMode="External"/><Relationship Id="rId259" Type="http://schemas.openxmlformats.org/officeDocument/2006/relationships/hyperlink" Target="http://i.imgur.com/oBop7an.jpg" TargetMode="External"/><Relationship Id="rId23" Type="http://schemas.openxmlformats.org/officeDocument/2006/relationships/hyperlink" Target="http://i.imgur.com/9JWcGuS.jpg" TargetMode="External"/><Relationship Id="rId119" Type="http://schemas.openxmlformats.org/officeDocument/2006/relationships/hyperlink" Target="http://i.imgur.com/oEIlnKEs.jpg" TargetMode="External"/><Relationship Id="rId270" Type="http://schemas.openxmlformats.org/officeDocument/2006/relationships/hyperlink" Target="http://i.imgur.com/7MbgDnX.jpg" TargetMode="External"/><Relationship Id="rId291" Type="http://schemas.openxmlformats.org/officeDocument/2006/relationships/hyperlink" Target="http://i.imgur.com/ITtx9oc.jpg" TargetMode="External"/><Relationship Id="rId305" Type="http://schemas.openxmlformats.org/officeDocument/2006/relationships/hyperlink" Target="http://i.imgur.com/VmPG3tS.jpg" TargetMode="External"/><Relationship Id="rId326" Type="http://schemas.openxmlformats.org/officeDocument/2006/relationships/hyperlink" Target="http://i.imgur.com/YToxkKL.jpg" TargetMode="External"/><Relationship Id="rId44" Type="http://schemas.openxmlformats.org/officeDocument/2006/relationships/hyperlink" Target="http://i.imgur.com/7twgXKj.jpg" TargetMode="External"/><Relationship Id="rId65" Type="http://schemas.openxmlformats.org/officeDocument/2006/relationships/hyperlink" Target="http://i.imgur.com/Qn6iAVJ.jpg" TargetMode="External"/><Relationship Id="rId86" Type="http://schemas.openxmlformats.org/officeDocument/2006/relationships/hyperlink" Target="http://i.imgur.com/Odv2baK.jpg" TargetMode="External"/><Relationship Id="rId130" Type="http://schemas.openxmlformats.org/officeDocument/2006/relationships/hyperlink" Target="http://i.imgur.com/bkSh2kN.jpg" TargetMode="External"/><Relationship Id="rId151" Type="http://schemas.openxmlformats.org/officeDocument/2006/relationships/hyperlink" Target="http://i.imgur.com/DYQPeUC.jpg" TargetMode="External"/><Relationship Id="rId172" Type="http://schemas.openxmlformats.org/officeDocument/2006/relationships/hyperlink" Target="http://i.imgur.com/Amiak3x.jpg" TargetMode="External"/><Relationship Id="rId193" Type="http://schemas.openxmlformats.org/officeDocument/2006/relationships/hyperlink" Target="http://i.imgur.com/1g0SWvUs.jpg" TargetMode="External"/><Relationship Id="rId207" Type="http://schemas.openxmlformats.org/officeDocument/2006/relationships/hyperlink" Target="http://i.imgur.com/F7dF4h8.jpg" TargetMode="External"/><Relationship Id="rId228" Type="http://schemas.openxmlformats.org/officeDocument/2006/relationships/hyperlink" Target="http://i.imgur.com/xlp1sYi.jpg" TargetMode="External"/><Relationship Id="rId249" Type="http://schemas.openxmlformats.org/officeDocument/2006/relationships/hyperlink" Target="http://i.imgur.com/jXQpjCK.jpg" TargetMode="External"/><Relationship Id="rId13" Type="http://schemas.openxmlformats.org/officeDocument/2006/relationships/hyperlink" Target="http://i.imgur.com/RkINhbZs.jpg" TargetMode="External"/><Relationship Id="rId109" Type="http://schemas.openxmlformats.org/officeDocument/2006/relationships/hyperlink" Target="http://i.imgur.com/caSGLew.jpg" TargetMode="External"/><Relationship Id="rId260" Type="http://schemas.openxmlformats.org/officeDocument/2006/relationships/hyperlink" Target="http://i.imgur.com/mT47mvD.jpg" TargetMode="External"/><Relationship Id="rId281" Type="http://schemas.openxmlformats.org/officeDocument/2006/relationships/hyperlink" Target="http://i.imgur.com/57Rjs4J.jpg" TargetMode="External"/><Relationship Id="rId316" Type="http://schemas.openxmlformats.org/officeDocument/2006/relationships/hyperlink" Target="http://i.imgur.com/gBne7Ew.jpg" TargetMode="External"/><Relationship Id="rId337" Type="http://schemas.openxmlformats.org/officeDocument/2006/relationships/hyperlink" Target="http://i.imgur.com/aSeq31Y.jpg" TargetMode="External"/><Relationship Id="rId34" Type="http://schemas.openxmlformats.org/officeDocument/2006/relationships/hyperlink" Target="http://i.imgur.com/PJEGRPW.jpg" TargetMode="External"/><Relationship Id="rId55" Type="http://schemas.openxmlformats.org/officeDocument/2006/relationships/hyperlink" Target="http://i.imgur.com/o6TRnLM.jpg" TargetMode="External"/><Relationship Id="rId76" Type="http://schemas.openxmlformats.org/officeDocument/2006/relationships/hyperlink" Target="http://i.imgur.com/izG9XHP.jpg" TargetMode="External"/><Relationship Id="rId97" Type="http://schemas.openxmlformats.org/officeDocument/2006/relationships/hyperlink" Target="http://i.imgur.com/veOqspC.jpg" TargetMode="External"/><Relationship Id="rId120" Type="http://schemas.openxmlformats.org/officeDocument/2006/relationships/hyperlink" Target="http://i.imgur.com/lnVbU5q.jpg" TargetMode="External"/><Relationship Id="rId141" Type="http://schemas.openxmlformats.org/officeDocument/2006/relationships/hyperlink" Target="http://i.imgur.com/PIgjQiy.jpg" TargetMode="External"/><Relationship Id="rId7" Type="http://schemas.openxmlformats.org/officeDocument/2006/relationships/hyperlink" Target="http://i.imgur.com/03vwp8G.jpg" TargetMode="External"/><Relationship Id="rId162" Type="http://schemas.openxmlformats.org/officeDocument/2006/relationships/hyperlink" Target="http://i.imgur.com/UO97Buq.jpg" TargetMode="External"/><Relationship Id="rId183" Type="http://schemas.openxmlformats.org/officeDocument/2006/relationships/hyperlink" Target="http://i.imgur.com/Zc9lpD8.jpg" TargetMode="External"/><Relationship Id="rId218" Type="http://schemas.openxmlformats.org/officeDocument/2006/relationships/hyperlink" Target="http://i.imgur.com/8GGyX7qs.jpg" TargetMode="External"/><Relationship Id="rId239" Type="http://schemas.openxmlformats.org/officeDocument/2006/relationships/hyperlink" Target="http://i.imgur.com/KIdZw4b.jpg" TargetMode="External"/><Relationship Id="rId250" Type="http://schemas.openxmlformats.org/officeDocument/2006/relationships/hyperlink" Target="http://i.imgur.com/P9VgaKJ.jpg" TargetMode="External"/><Relationship Id="rId271" Type="http://schemas.openxmlformats.org/officeDocument/2006/relationships/hyperlink" Target="http://i.imgur.com/Ffc8LOM.jpg" TargetMode="External"/><Relationship Id="rId292" Type="http://schemas.openxmlformats.org/officeDocument/2006/relationships/hyperlink" Target="http://i.imgur.com/srrufQN.jpg" TargetMode="External"/><Relationship Id="rId306" Type="http://schemas.openxmlformats.org/officeDocument/2006/relationships/hyperlink" Target="http://i.imgur.com/qdh4vD3.jpg" TargetMode="External"/><Relationship Id="rId24" Type="http://schemas.openxmlformats.org/officeDocument/2006/relationships/hyperlink" Target="http://i.imgur.com/JPO9PKo.jpg" TargetMode="External"/><Relationship Id="rId45" Type="http://schemas.openxmlformats.org/officeDocument/2006/relationships/hyperlink" Target="http://i.imgur.com/3anwE8C.jpg" TargetMode="External"/><Relationship Id="rId66" Type="http://schemas.openxmlformats.org/officeDocument/2006/relationships/hyperlink" Target="http://i.imgur.com/OvDKAyD.jpg" TargetMode="External"/><Relationship Id="rId87" Type="http://schemas.openxmlformats.org/officeDocument/2006/relationships/hyperlink" Target="http://i.imgur.com/VIpyE2zs.jpg" TargetMode="External"/><Relationship Id="rId110" Type="http://schemas.openxmlformats.org/officeDocument/2006/relationships/hyperlink" Target="http://i.imgur.com/mZsbj2V.jpg" TargetMode="External"/><Relationship Id="rId131" Type="http://schemas.openxmlformats.org/officeDocument/2006/relationships/hyperlink" Target="http://i.imgur.com/YnUTHJh.jpg" TargetMode="External"/><Relationship Id="rId327" Type="http://schemas.openxmlformats.org/officeDocument/2006/relationships/hyperlink" Target="http://i.imgur.com/bSfHUus.jpg" TargetMode="External"/><Relationship Id="rId152" Type="http://schemas.openxmlformats.org/officeDocument/2006/relationships/hyperlink" Target="http://i.imgur.com/8lnpOhV.jpg" TargetMode="External"/><Relationship Id="rId173" Type="http://schemas.openxmlformats.org/officeDocument/2006/relationships/hyperlink" Target="http://i.imgur.com/bPejXty.jpg" TargetMode="External"/><Relationship Id="rId194" Type="http://schemas.openxmlformats.org/officeDocument/2006/relationships/hyperlink" Target="http://i.imgur.com/ATVn8TH.jpg" TargetMode="External"/><Relationship Id="rId208" Type="http://schemas.openxmlformats.org/officeDocument/2006/relationships/hyperlink" Target="http://i.imgur.com/YExDovE.jpg" TargetMode="External"/><Relationship Id="rId229" Type="http://schemas.openxmlformats.org/officeDocument/2006/relationships/hyperlink" Target="http://i.imgur.com/KfM8kB9.jpg" TargetMode="External"/><Relationship Id="rId240" Type="http://schemas.openxmlformats.org/officeDocument/2006/relationships/hyperlink" Target="http://i.imgur.com/bYjhSzm.jpg" TargetMode="External"/><Relationship Id="rId261" Type="http://schemas.openxmlformats.org/officeDocument/2006/relationships/hyperlink" Target="http://i.imgur.com/gusU015.jpg" TargetMode="External"/><Relationship Id="rId14" Type="http://schemas.openxmlformats.org/officeDocument/2006/relationships/hyperlink" Target="http://i.imgur.com/yeYh76q.jpg" TargetMode="External"/><Relationship Id="rId35" Type="http://schemas.openxmlformats.org/officeDocument/2006/relationships/hyperlink" Target="http://i.imgur.com/VGx2e05.jpg" TargetMode="External"/><Relationship Id="rId56" Type="http://schemas.openxmlformats.org/officeDocument/2006/relationships/hyperlink" Target="http://i.imgur.com/TqdcVw7.jpg" TargetMode="External"/><Relationship Id="rId77" Type="http://schemas.openxmlformats.org/officeDocument/2006/relationships/hyperlink" Target="http://i.imgur.com/X8HoCiH.jpg" TargetMode="External"/><Relationship Id="rId100" Type="http://schemas.openxmlformats.org/officeDocument/2006/relationships/hyperlink" Target="http://i.imgur.com/WtWdSca.jpg" TargetMode="External"/><Relationship Id="rId282" Type="http://schemas.openxmlformats.org/officeDocument/2006/relationships/hyperlink" Target="http://i.imgur.com/7QSKOzL.jpg" TargetMode="External"/><Relationship Id="rId317" Type="http://schemas.openxmlformats.org/officeDocument/2006/relationships/hyperlink" Target="http://i.imgur.com/fuiEkGH.jpg" TargetMode="External"/><Relationship Id="rId338" Type="http://schemas.openxmlformats.org/officeDocument/2006/relationships/hyperlink" Target="http://i.imgur.com/H6RSeAE.jpg" TargetMode="External"/><Relationship Id="rId8" Type="http://schemas.openxmlformats.org/officeDocument/2006/relationships/hyperlink" Target="http://i.imgur.com/Ivj6loe.jpg" TargetMode="External"/><Relationship Id="rId98" Type="http://schemas.openxmlformats.org/officeDocument/2006/relationships/hyperlink" Target="http://i.imgur.com/ZTuagke.jpg" TargetMode="External"/><Relationship Id="rId121" Type="http://schemas.openxmlformats.org/officeDocument/2006/relationships/hyperlink" Target="http://i.imgur.com/m45jlxQs.jpg" TargetMode="External"/><Relationship Id="rId142" Type="http://schemas.openxmlformats.org/officeDocument/2006/relationships/hyperlink" Target="http://i.imgur.com/JwwdVbs.jpg" TargetMode="External"/><Relationship Id="rId163" Type="http://schemas.openxmlformats.org/officeDocument/2006/relationships/hyperlink" Target="http://i.imgur.com/ID4MNwK.jpg" TargetMode="External"/><Relationship Id="rId184" Type="http://schemas.openxmlformats.org/officeDocument/2006/relationships/hyperlink" Target="http://i.imgur.com/mGufaHX.jpg" TargetMode="External"/><Relationship Id="rId219" Type="http://schemas.openxmlformats.org/officeDocument/2006/relationships/hyperlink" Target="http://i.imgur.com/0zHNnGa.jpg" TargetMode="External"/><Relationship Id="rId3" Type="http://schemas.openxmlformats.org/officeDocument/2006/relationships/hyperlink" Target="http://i.imgur.com/u4HNn9Ls.jpg" TargetMode="External"/><Relationship Id="rId214" Type="http://schemas.openxmlformats.org/officeDocument/2006/relationships/hyperlink" Target="http://i.imgur.com/ouWImbI.jpg" TargetMode="External"/><Relationship Id="rId230" Type="http://schemas.openxmlformats.org/officeDocument/2006/relationships/hyperlink" Target="http://i.imgur.com/F7dF4h8.jpg" TargetMode="External"/><Relationship Id="rId235" Type="http://schemas.openxmlformats.org/officeDocument/2006/relationships/hyperlink" Target="http://i.imgur.com/ZrUPqwe.jpg" TargetMode="External"/><Relationship Id="rId251" Type="http://schemas.openxmlformats.org/officeDocument/2006/relationships/hyperlink" Target="http://i.imgur.com/TBZkPTB.jpg" TargetMode="External"/><Relationship Id="rId256" Type="http://schemas.openxmlformats.org/officeDocument/2006/relationships/hyperlink" Target="http://i.imgur.com/xtvRsS6.jpg" TargetMode="External"/><Relationship Id="rId277" Type="http://schemas.openxmlformats.org/officeDocument/2006/relationships/hyperlink" Target="http://i.imgur.com/HdcRDIz.jpg" TargetMode="External"/><Relationship Id="rId298" Type="http://schemas.openxmlformats.org/officeDocument/2006/relationships/hyperlink" Target="http://i.imgur.com/FdH1GCX.jpg" TargetMode="External"/><Relationship Id="rId25" Type="http://schemas.openxmlformats.org/officeDocument/2006/relationships/hyperlink" Target="http://imgur.com/S01kCwi" TargetMode="External"/><Relationship Id="rId46" Type="http://schemas.openxmlformats.org/officeDocument/2006/relationships/hyperlink" Target="http://i.imgur.com/vAZXc49.jpg" TargetMode="External"/><Relationship Id="rId67" Type="http://schemas.openxmlformats.org/officeDocument/2006/relationships/hyperlink" Target="http://i.imgur.com/RjFxQTc.jpg" TargetMode="External"/><Relationship Id="rId116" Type="http://schemas.openxmlformats.org/officeDocument/2006/relationships/hyperlink" Target="http://i.imgur.com/UIEha4B.jpg" TargetMode="External"/><Relationship Id="rId137" Type="http://schemas.openxmlformats.org/officeDocument/2006/relationships/hyperlink" Target="http://i.imgur.com/Mlt3J7H.jpg" TargetMode="External"/><Relationship Id="rId158" Type="http://schemas.openxmlformats.org/officeDocument/2006/relationships/hyperlink" Target="http://i.imgur.com/v9TkyNr.jpg" TargetMode="External"/><Relationship Id="rId272" Type="http://schemas.openxmlformats.org/officeDocument/2006/relationships/hyperlink" Target="http://i.imgur.com/FdfBnq3.jpg" TargetMode="External"/><Relationship Id="rId293" Type="http://schemas.openxmlformats.org/officeDocument/2006/relationships/hyperlink" Target="http://i.imgur.com/icN4nSM.jpg" TargetMode="External"/><Relationship Id="rId302" Type="http://schemas.openxmlformats.org/officeDocument/2006/relationships/hyperlink" Target="http://i.imgur.com/WQ6a6y1s.jpg" TargetMode="External"/><Relationship Id="rId307" Type="http://schemas.openxmlformats.org/officeDocument/2006/relationships/hyperlink" Target="http://i.imgur.com/qLcXORb.jpg" TargetMode="External"/><Relationship Id="rId323" Type="http://schemas.openxmlformats.org/officeDocument/2006/relationships/hyperlink" Target="http://i.imgur.com/hxEzNJA.jpg" TargetMode="External"/><Relationship Id="rId328" Type="http://schemas.openxmlformats.org/officeDocument/2006/relationships/hyperlink" Target="http://i.imgur.com/MBMBatA.jpg" TargetMode="External"/><Relationship Id="rId20" Type="http://schemas.openxmlformats.org/officeDocument/2006/relationships/hyperlink" Target="http://i.imgur.com/hroOuoQ.jpg" TargetMode="External"/><Relationship Id="rId41" Type="http://schemas.openxmlformats.org/officeDocument/2006/relationships/hyperlink" Target="http://i.imgur.com/G50RhCG.jpg" TargetMode="External"/><Relationship Id="rId62" Type="http://schemas.openxmlformats.org/officeDocument/2006/relationships/hyperlink" Target="http://i.imgur.com/OPrVV24.jpg" TargetMode="External"/><Relationship Id="rId83" Type="http://schemas.openxmlformats.org/officeDocument/2006/relationships/hyperlink" Target="http://i.imgur.com/pOPwxBZ.jpg" TargetMode="External"/><Relationship Id="rId88" Type="http://schemas.openxmlformats.org/officeDocument/2006/relationships/hyperlink" Target="http://i.imgur.com/7knwXl4.jpg" TargetMode="External"/><Relationship Id="rId111" Type="http://schemas.openxmlformats.org/officeDocument/2006/relationships/hyperlink" Target="http://i.imgur.com/OqT2hrc.jpg" TargetMode="External"/><Relationship Id="rId132" Type="http://schemas.openxmlformats.org/officeDocument/2006/relationships/hyperlink" Target="http://i.imgur.com/ZunYV9V.jpg" TargetMode="External"/><Relationship Id="rId153" Type="http://schemas.openxmlformats.org/officeDocument/2006/relationships/hyperlink" Target="http://i.imgur.com/fFtxcIz.jpg" TargetMode="External"/><Relationship Id="rId174" Type="http://schemas.openxmlformats.org/officeDocument/2006/relationships/hyperlink" Target="http://i.imgur.com/xhi7fBz.jpg" TargetMode="External"/><Relationship Id="rId179" Type="http://schemas.openxmlformats.org/officeDocument/2006/relationships/hyperlink" Target="http://i.imgur.com/bUhtRXI.jpg" TargetMode="External"/><Relationship Id="rId195" Type="http://schemas.openxmlformats.org/officeDocument/2006/relationships/hyperlink" Target="http://i.imgur.com/wJdS1IE.jpg" TargetMode="External"/><Relationship Id="rId209" Type="http://schemas.openxmlformats.org/officeDocument/2006/relationships/hyperlink" Target="http://i.imgur.com/u0hPGxI.jpg" TargetMode="External"/><Relationship Id="rId190" Type="http://schemas.openxmlformats.org/officeDocument/2006/relationships/hyperlink" Target="http://i.imgur.com/nEX40nC.jpg" TargetMode="External"/><Relationship Id="rId204" Type="http://schemas.openxmlformats.org/officeDocument/2006/relationships/hyperlink" Target="http://i.imgur.com/L5c3nB0.jpg" TargetMode="External"/><Relationship Id="rId220" Type="http://schemas.openxmlformats.org/officeDocument/2006/relationships/hyperlink" Target="http://i.imgur.com/tFqurKr.jpg" TargetMode="External"/><Relationship Id="rId225" Type="http://schemas.openxmlformats.org/officeDocument/2006/relationships/hyperlink" Target="http://i.imgur.com/v8fmMTu.jpg" TargetMode="External"/><Relationship Id="rId241" Type="http://schemas.openxmlformats.org/officeDocument/2006/relationships/hyperlink" Target="http://i.imgur.com/bVIoAt0.jpg" TargetMode="External"/><Relationship Id="rId246" Type="http://schemas.openxmlformats.org/officeDocument/2006/relationships/hyperlink" Target="http://i.imgur.com/2j3tckb.jpg" TargetMode="External"/><Relationship Id="rId267" Type="http://schemas.openxmlformats.org/officeDocument/2006/relationships/hyperlink" Target="http://i.imgur.com/vcmUyse.jpg" TargetMode="External"/><Relationship Id="rId288" Type="http://schemas.openxmlformats.org/officeDocument/2006/relationships/hyperlink" Target="http://i.imgur.com/5YLB1RF.jpg" TargetMode="External"/><Relationship Id="rId15" Type="http://schemas.openxmlformats.org/officeDocument/2006/relationships/hyperlink" Target="http://i.imgur.com/zkYzOJO.jpg" TargetMode="External"/><Relationship Id="rId36" Type="http://schemas.openxmlformats.org/officeDocument/2006/relationships/hyperlink" Target="http://i.imgur.com/FZR99VW.jpg" TargetMode="External"/><Relationship Id="rId57" Type="http://schemas.openxmlformats.org/officeDocument/2006/relationships/hyperlink" Target="http://i.imgur.com/90Q5NRm.jpg" TargetMode="External"/><Relationship Id="rId106" Type="http://schemas.openxmlformats.org/officeDocument/2006/relationships/hyperlink" Target="http://i.imgur.com/D7D7gNa.jpg" TargetMode="External"/><Relationship Id="rId127" Type="http://schemas.openxmlformats.org/officeDocument/2006/relationships/hyperlink" Target="http://i.imgur.com/aaQGKQd.jpg" TargetMode="External"/><Relationship Id="rId262" Type="http://schemas.openxmlformats.org/officeDocument/2006/relationships/hyperlink" Target="http://i.imgur.com/Qt11wim.jpg" TargetMode="External"/><Relationship Id="rId283" Type="http://schemas.openxmlformats.org/officeDocument/2006/relationships/hyperlink" Target="http://i.imgur.com/MNEQ1on.jpg" TargetMode="External"/><Relationship Id="rId313" Type="http://schemas.openxmlformats.org/officeDocument/2006/relationships/hyperlink" Target="http://i.imgur.com/gCLeXmRs.jpg" TargetMode="External"/><Relationship Id="rId318" Type="http://schemas.openxmlformats.org/officeDocument/2006/relationships/hyperlink" Target="http://i.imgur.com/pDZeCr0.jpg" TargetMode="External"/><Relationship Id="rId339" Type="http://schemas.openxmlformats.org/officeDocument/2006/relationships/hyperlink" Target="http://i.imgur.com/fjz7CqI.jpg" TargetMode="External"/><Relationship Id="rId10" Type="http://schemas.openxmlformats.org/officeDocument/2006/relationships/hyperlink" Target="http://i.imgur.com/m4p8AhD.jpg" TargetMode="External"/><Relationship Id="rId31" Type="http://schemas.openxmlformats.org/officeDocument/2006/relationships/hyperlink" Target="http://i.imgur.com/TaPKAo7.jpg" TargetMode="External"/><Relationship Id="rId52" Type="http://schemas.openxmlformats.org/officeDocument/2006/relationships/hyperlink" Target="http://i.imgur.com/okZPe8B.jpg" TargetMode="External"/><Relationship Id="rId73" Type="http://schemas.openxmlformats.org/officeDocument/2006/relationships/hyperlink" Target="http://i.imgur.com/62wyjsi.jpg" TargetMode="External"/><Relationship Id="rId78" Type="http://schemas.openxmlformats.org/officeDocument/2006/relationships/hyperlink" Target="http://i.imgur.com/8JpQxUe.jpg" TargetMode="External"/><Relationship Id="rId94" Type="http://schemas.openxmlformats.org/officeDocument/2006/relationships/hyperlink" Target="http://i.imgur.com/IO9YZL0.jpg" TargetMode="External"/><Relationship Id="rId99" Type="http://schemas.openxmlformats.org/officeDocument/2006/relationships/hyperlink" Target="http://i.imgur.com/APegW9D.jpg" TargetMode="External"/><Relationship Id="rId101" Type="http://schemas.openxmlformats.org/officeDocument/2006/relationships/hyperlink" Target="http://i.imgur.com/5DhQZPe.jpg" TargetMode="External"/><Relationship Id="rId122" Type="http://schemas.openxmlformats.org/officeDocument/2006/relationships/hyperlink" Target="http://i.imgur.com/HPEkLdP.jpg" TargetMode="External"/><Relationship Id="rId143" Type="http://schemas.openxmlformats.org/officeDocument/2006/relationships/hyperlink" Target="http://i.imgur.com/Bk77Cqg.jpg" TargetMode="External"/><Relationship Id="rId148" Type="http://schemas.openxmlformats.org/officeDocument/2006/relationships/hyperlink" Target="http://i.imgur.com/bYHhkYO.jpg" TargetMode="External"/><Relationship Id="rId164" Type="http://schemas.openxmlformats.org/officeDocument/2006/relationships/hyperlink" Target="http://i.imgur.com/2Q5uZdF.jpg" TargetMode="External"/><Relationship Id="rId169" Type="http://schemas.openxmlformats.org/officeDocument/2006/relationships/hyperlink" Target="http://i.imgur.com/fJFcOw0.jpg" TargetMode="External"/><Relationship Id="rId185" Type="http://schemas.openxmlformats.org/officeDocument/2006/relationships/hyperlink" Target="http://i.imgur.com/en57lNds.jpg" TargetMode="External"/><Relationship Id="rId334" Type="http://schemas.openxmlformats.org/officeDocument/2006/relationships/hyperlink" Target="http://i.imgur.com/nckH9PY.jpg" TargetMode="External"/><Relationship Id="rId4" Type="http://schemas.openxmlformats.org/officeDocument/2006/relationships/hyperlink" Target="http://i.imgur.com/bHQw3Zc.jpg" TargetMode="External"/><Relationship Id="rId9" Type="http://schemas.openxmlformats.org/officeDocument/2006/relationships/hyperlink" Target="http://i.imgur.com/LhMdZze.jpg" TargetMode="External"/><Relationship Id="rId180" Type="http://schemas.openxmlformats.org/officeDocument/2006/relationships/hyperlink" Target="http://i.imgur.com/3dbMzIz.jpg" TargetMode="External"/><Relationship Id="rId210" Type="http://schemas.openxmlformats.org/officeDocument/2006/relationships/hyperlink" Target="http://i.imgur.com/nonz9zk.jpg" TargetMode="External"/><Relationship Id="rId215" Type="http://schemas.openxmlformats.org/officeDocument/2006/relationships/hyperlink" Target="http://i.imgur.com/a61d71p.jpg" TargetMode="External"/><Relationship Id="rId236" Type="http://schemas.openxmlformats.org/officeDocument/2006/relationships/hyperlink" Target="http://i.imgur.com/N85dnRX.jpg" TargetMode="External"/><Relationship Id="rId257" Type="http://schemas.openxmlformats.org/officeDocument/2006/relationships/hyperlink" Target="http://i.imgur.com/418Y7Bt.jpg" TargetMode="External"/><Relationship Id="rId278" Type="http://schemas.openxmlformats.org/officeDocument/2006/relationships/hyperlink" Target="http://i.imgur.com/bk9kida.jpg" TargetMode="External"/><Relationship Id="rId26" Type="http://schemas.openxmlformats.org/officeDocument/2006/relationships/hyperlink" Target="http://i.imgur.com/xeC0UcVs.jpg" TargetMode="External"/><Relationship Id="rId231" Type="http://schemas.openxmlformats.org/officeDocument/2006/relationships/hyperlink" Target="http://i.imgur.com/F7dF4h8.jpg" TargetMode="External"/><Relationship Id="rId252" Type="http://schemas.openxmlformats.org/officeDocument/2006/relationships/hyperlink" Target="http://i.imgur.com/HXGBOwP.jpg" TargetMode="External"/><Relationship Id="rId273" Type="http://schemas.openxmlformats.org/officeDocument/2006/relationships/hyperlink" Target="http://i.imgur.com/5JaPBWS.jpg" TargetMode="External"/><Relationship Id="rId294" Type="http://schemas.openxmlformats.org/officeDocument/2006/relationships/hyperlink" Target="http://i.imgur.com/amdcdVQ.jpg" TargetMode="External"/><Relationship Id="rId308" Type="http://schemas.openxmlformats.org/officeDocument/2006/relationships/hyperlink" Target="http://i.imgur.com/qhJ4TUP.jpg" TargetMode="External"/><Relationship Id="rId329" Type="http://schemas.openxmlformats.org/officeDocument/2006/relationships/hyperlink" Target="http://i.imgur.com/6tH1wlD.jpg" TargetMode="External"/><Relationship Id="rId47" Type="http://schemas.openxmlformats.org/officeDocument/2006/relationships/hyperlink" Target="http://i.imgur.com/NHiC7a5.jpg" TargetMode="External"/><Relationship Id="rId68" Type="http://schemas.openxmlformats.org/officeDocument/2006/relationships/hyperlink" Target="http://i.imgur.com/vC8vr0q.jpg" TargetMode="External"/><Relationship Id="rId89" Type="http://schemas.openxmlformats.org/officeDocument/2006/relationships/hyperlink" Target="http://i.imgur.com/OdYEkp5.jpg" TargetMode="External"/><Relationship Id="rId112" Type="http://schemas.openxmlformats.org/officeDocument/2006/relationships/hyperlink" Target="http://i.imgur.com/FYhg03c.jpg" TargetMode="External"/><Relationship Id="rId133" Type="http://schemas.openxmlformats.org/officeDocument/2006/relationships/hyperlink" Target="http://i.imgur.com/tK6ODhe.jpg" TargetMode="External"/><Relationship Id="rId154" Type="http://schemas.openxmlformats.org/officeDocument/2006/relationships/hyperlink" Target="http://i.imgur.com/0e15r1l.jpg" TargetMode="External"/><Relationship Id="rId175" Type="http://schemas.openxmlformats.org/officeDocument/2006/relationships/hyperlink" Target="http://i.imgur.com/TXnt8tS.jpg" TargetMode="External"/><Relationship Id="rId340" Type="http://schemas.openxmlformats.org/officeDocument/2006/relationships/drawing" Target="../drawings/drawing1.xml"/><Relationship Id="rId196" Type="http://schemas.openxmlformats.org/officeDocument/2006/relationships/hyperlink" Target="http://i.imgur.com/IpLaltgs.jpg" TargetMode="External"/><Relationship Id="rId200" Type="http://schemas.openxmlformats.org/officeDocument/2006/relationships/hyperlink" Target="http://i.imgur.com/0bpDDiy.jpg" TargetMode="External"/><Relationship Id="rId16" Type="http://schemas.openxmlformats.org/officeDocument/2006/relationships/hyperlink" Target="http://i.imgur.com/wnG4F4Us.jpg" TargetMode="External"/><Relationship Id="rId221" Type="http://schemas.openxmlformats.org/officeDocument/2006/relationships/hyperlink" Target="http://i.imgur.com/dmBJ6k8.jpg" TargetMode="External"/><Relationship Id="rId242" Type="http://schemas.openxmlformats.org/officeDocument/2006/relationships/hyperlink" Target="http://i.imgur.com/8qzG1h1.jpg" TargetMode="External"/><Relationship Id="rId263" Type="http://schemas.openxmlformats.org/officeDocument/2006/relationships/hyperlink" Target="http://i.imgur.com/B1qkWVw.jpg" TargetMode="External"/><Relationship Id="rId284" Type="http://schemas.openxmlformats.org/officeDocument/2006/relationships/hyperlink" Target="http://i.imgur.com/4lTYkPS.jpg" TargetMode="External"/><Relationship Id="rId319" Type="http://schemas.openxmlformats.org/officeDocument/2006/relationships/hyperlink" Target="http://i.imgur.com/gRNPaqa.jpg" TargetMode="External"/><Relationship Id="rId37" Type="http://schemas.openxmlformats.org/officeDocument/2006/relationships/hyperlink" Target="http://i.imgur.com/VWZO0zc.jpg" TargetMode="External"/><Relationship Id="rId58" Type="http://schemas.openxmlformats.org/officeDocument/2006/relationships/hyperlink" Target="http://i.imgur.com/Mv7EZC3.jpg" TargetMode="External"/><Relationship Id="rId79" Type="http://schemas.openxmlformats.org/officeDocument/2006/relationships/hyperlink" Target="http://i.imgur.com/At1QeFu.jpg" TargetMode="External"/><Relationship Id="rId102" Type="http://schemas.openxmlformats.org/officeDocument/2006/relationships/hyperlink" Target="http://i.imgur.com/MmXeBbW.jpg" TargetMode="External"/><Relationship Id="rId123" Type="http://schemas.openxmlformats.org/officeDocument/2006/relationships/hyperlink" Target="http://i.imgur.com/JvLGCM4.jpg" TargetMode="External"/><Relationship Id="rId144" Type="http://schemas.openxmlformats.org/officeDocument/2006/relationships/hyperlink" Target="http://i.imgur.com/P1cggGf.jpg" TargetMode="External"/><Relationship Id="rId330" Type="http://schemas.openxmlformats.org/officeDocument/2006/relationships/hyperlink" Target="http://i.imgur.com/qDMqVeu.jpg" TargetMode="External"/><Relationship Id="rId90" Type="http://schemas.openxmlformats.org/officeDocument/2006/relationships/hyperlink" Target="http://i.imgur.com/GpY5JzN.jpg" TargetMode="External"/><Relationship Id="rId165" Type="http://schemas.openxmlformats.org/officeDocument/2006/relationships/hyperlink" Target="http://i.imgur.com/hcRJk3l.jpg" TargetMode="External"/><Relationship Id="rId186" Type="http://schemas.openxmlformats.org/officeDocument/2006/relationships/hyperlink" Target="http://i.imgur.com/0XfGUKB.jpg" TargetMode="External"/><Relationship Id="rId211" Type="http://schemas.openxmlformats.org/officeDocument/2006/relationships/hyperlink" Target="http://i.imgur.com/Vxc1mfbs.jpg" TargetMode="External"/><Relationship Id="rId232" Type="http://schemas.openxmlformats.org/officeDocument/2006/relationships/hyperlink" Target="http://i.imgur.com/AttRuNt.jpg" TargetMode="External"/><Relationship Id="rId253" Type="http://schemas.openxmlformats.org/officeDocument/2006/relationships/hyperlink" Target="http://i.imgur.com/novGJu2.jpg" TargetMode="External"/><Relationship Id="rId274" Type="http://schemas.openxmlformats.org/officeDocument/2006/relationships/hyperlink" Target="http://i.imgur.com/8NXZK3j.jpg" TargetMode="External"/><Relationship Id="rId295" Type="http://schemas.openxmlformats.org/officeDocument/2006/relationships/hyperlink" Target="http://i.imgur.com/ICfMv57.jpg" TargetMode="External"/><Relationship Id="rId309" Type="http://schemas.openxmlformats.org/officeDocument/2006/relationships/hyperlink" Target="http://i.imgur.com/YctA8Iy.jpg" TargetMode="External"/><Relationship Id="rId27" Type="http://schemas.openxmlformats.org/officeDocument/2006/relationships/hyperlink" Target="http://i.imgur.com/Srpa8Ou.jpg" TargetMode="External"/><Relationship Id="rId48" Type="http://schemas.openxmlformats.org/officeDocument/2006/relationships/hyperlink" Target="http://i.imgur.com/mtHokrW.jpg" TargetMode="External"/><Relationship Id="rId69" Type="http://schemas.openxmlformats.org/officeDocument/2006/relationships/hyperlink" Target="http://i.imgur.com/BLGyT3X.jpg" TargetMode="External"/><Relationship Id="rId113" Type="http://schemas.openxmlformats.org/officeDocument/2006/relationships/hyperlink" Target="http://i.imgur.com/ziJeg2G.jpg" TargetMode="External"/><Relationship Id="rId134" Type="http://schemas.openxmlformats.org/officeDocument/2006/relationships/hyperlink" Target="http://i.imgur.com/6iltkJp.jpg" TargetMode="External"/><Relationship Id="rId320" Type="http://schemas.openxmlformats.org/officeDocument/2006/relationships/hyperlink" Target="http://i.imgur.com/7ktjvum.jpg" TargetMode="External"/><Relationship Id="rId80" Type="http://schemas.openxmlformats.org/officeDocument/2006/relationships/hyperlink" Target="http://i.imgur.com/KIk1inA.jpg" TargetMode="External"/><Relationship Id="rId155" Type="http://schemas.openxmlformats.org/officeDocument/2006/relationships/hyperlink" Target="http://i.imgur.com/SghlLTXs.jpg" TargetMode="External"/><Relationship Id="rId176" Type="http://schemas.openxmlformats.org/officeDocument/2006/relationships/hyperlink" Target="http://i.imgur.com/a21dw4m.jpg" TargetMode="External"/><Relationship Id="rId197" Type="http://schemas.openxmlformats.org/officeDocument/2006/relationships/hyperlink" Target="http://i.imgur.com/PTLq0qz.jpg" TargetMode="External"/><Relationship Id="rId341" Type="http://schemas.openxmlformats.org/officeDocument/2006/relationships/vmlDrawing" Target="../drawings/vmlDrawing1.vml"/><Relationship Id="rId201" Type="http://schemas.openxmlformats.org/officeDocument/2006/relationships/hyperlink" Target="http://i.imgur.com/af4dJCM.jpg" TargetMode="External"/><Relationship Id="rId222" Type="http://schemas.openxmlformats.org/officeDocument/2006/relationships/hyperlink" Target="http://i.imgur.com/9ev2dtp.jpg" TargetMode="External"/><Relationship Id="rId243" Type="http://schemas.openxmlformats.org/officeDocument/2006/relationships/hyperlink" Target="http://i.imgur.com/rbph3KP.jpg" TargetMode="External"/><Relationship Id="rId264" Type="http://schemas.openxmlformats.org/officeDocument/2006/relationships/hyperlink" Target="http://i.imgur.com/PvGCXSp.jpg" TargetMode="External"/><Relationship Id="rId285" Type="http://schemas.openxmlformats.org/officeDocument/2006/relationships/hyperlink" Target="http://i.imgur.com/5ot1oxx.jpg" TargetMode="External"/><Relationship Id="rId17" Type="http://schemas.openxmlformats.org/officeDocument/2006/relationships/hyperlink" Target="http://i.imgur.com/Q5GnjiH.jpg" TargetMode="External"/><Relationship Id="rId38" Type="http://schemas.openxmlformats.org/officeDocument/2006/relationships/hyperlink" Target="http://i.imgur.com/G50RhCG.jpg" TargetMode="External"/><Relationship Id="rId59" Type="http://schemas.openxmlformats.org/officeDocument/2006/relationships/hyperlink" Target="http://i.imgur.com/CtqguhV.jpg" TargetMode="External"/><Relationship Id="rId103" Type="http://schemas.openxmlformats.org/officeDocument/2006/relationships/hyperlink" Target="http://i.imgur.com/xdmKUvQ.jpg" TargetMode="External"/><Relationship Id="rId124" Type="http://schemas.openxmlformats.org/officeDocument/2006/relationships/hyperlink" Target="http://i.imgur.com/UJ49Qu4.jpg" TargetMode="External"/><Relationship Id="rId310" Type="http://schemas.openxmlformats.org/officeDocument/2006/relationships/hyperlink" Target="http://i.imgur.com/RVPdAAIs.jpg" TargetMode="External"/><Relationship Id="rId70" Type="http://schemas.openxmlformats.org/officeDocument/2006/relationships/hyperlink" Target="http://i.imgur.com/l4yyBe0s.jpg" TargetMode="External"/><Relationship Id="rId91" Type="http://schemas.openxmlformats.org/officeDocument/2006/relationships/hyperlink" Target="http://i.imgur.com/3P7XYa0.jpg" TargetMode="External"/><Relationship Id="rId145" Type="http://schemas.openxmlformats.org/officeDocument/2006/relationships/hyperlink" Target="http://i.imgur.com/lLlDY2y.jpg" TargetMode="External"/><Relationship Id="rId166" Type="http://schemas.openxmlformats.org/officeDocument/2006/relationships/hyperlink" Target="http://i.imgur.com/V2yXlcx.jpg" TargetMode="External"/><Relationship Id="rId187" Type="http://schemas.openxmlformats.org/officeDocument/2006/relationships/hyperlink" Target="http://i.imgur.com/noXXcgr.jpg" TargetMode="External"/><Relationship Id="rId331" Type="http://schemas.openxmlformats.org/officeDocument/2006/relationships/hyperlink" Target="http://i.imgur.com/KD1L450.jpg" TargetMode="External"/><Relationship Id="rId1" Type="http://schemas.openxmlformats.org/officeDocument/2006/relationships/hyperlink" Target="http://www.twitter.com/GTA_Sheet" TargetMode="External"/><Relationship Id="rId212" Type="http://schemas.openxmlformats.org/officeDocument/2006/relationships/hyperlink" Target="http://i.imgur.com/E1bnO9z.jpg" TargetMode="External"/><Relationship Id="rId233" Type="http://schemas.openxmlformats.org/officeDocument/2006/relationships/hyperlink" Target="http://i.imgur.com/R36tZxh.jpg" TargetMode="External"/><Relationship Id="rId254" Type="http://schemas.openxmlformats.org/officeDocument/2006/relationships/hyperlink" Target="http://i.imgur.com/g2IogE8.jpg" TargetMode="External"/><Relationship Id="rId28" Type="http://schemas.openxmlformats.org/officeDocument/2006/relationships/hyperlink" Target="http://i.imgur.com/lDhkNMqs.jpg" TargetMode="External"/><Relationship Id="rId49" Type="http://schemas.openxmlformats.org/officeDocument/2006/relationships/hyperlink" Target="http://i.imgur.com/I2pExfN.jpg" TargetMode="External"/><Relationship Id="rId114" Type="http://schemas.openxmlformats.org/officeDocument/2006/relationships/hyperlink" Target="http://i.imgur.com/9S6E3fn.jpg" TargetMode="External"/><Relationship Id="rId275" Type="http://schemas.openxmlformats.org/officeDocument/2006/relationships/hyperlink" Target="http://i.imgur.com/ABxQ7y3.jpg" TargetMode="External"/><Relationship Id="rId296" Type="http://schemas.openxmlformats.org/officeDocument/2006/relationships/hyperlink" Target="http://i.imgur.com/taTkUBG.jpg" TargetMode="External"/><Relationship Id="rId300" Type="http://schemas.openxmlformats.org/officeDocument/2006/relationships/hyperlink" Target="http://i.imgur.com/YoRmjx1.jpg" TargetMode="External"/><Relationship Id="rId60" Type="http://schemas.openxmlformats.org/officeDocument/2006/relationships/hyperlink" Target="http://i.imgur.com/wLmJ5kg.jpg" TargetMode="External"/><Relationship Id="rId81" Type="http://schemas.openxmlformats.org/officeDocument/2006/relationships/hyperlink" Target="http://i.imgur.com/0mXbdNg.jpg" TargetMode="External"/><Relationship Id="rId135" Type="http://schemas.openxmlformats.org/officeDocument/2006/relationships/hyperlink" Target="http://i.imgur.com/gfx0vDF.jpg" TargetMode="External"/><Relationship Id="rId156" Type="http://schemas.openxmlformats.org/officeDocument/2006/relationships/hyperlink" Target="http://i.imgur.com/ft7RvSWs.jpg" TargetMode="External"/><Relationship Id="rId177" Type="http://schemas.openxmlformats.org/officeDocument/2006/relationships/hyperlink" Target="http://i.imgur.com/gsr3LOC.jpg" TargetMode="External"/><Relationship Id="rId198" Type="http://schemas.openxmlformats.org/officeDocument/2006/relationships/hyperlink" Target="http://i.imgur.com/QVCYloV.jpg" TargetMode="External"/><Relationship Id="rId321" Type="http://schemas.openxmlformats.org/officeDocument/2006/relationships/hyperlink" Target="http://i.imgur.com/mO9btMP.jpg" TargetMode="External"/><Relationship Id="rId342" Type="http://schemas.openxmlformats.org/officeDocument/2006/relationships/comments" Target="../comments1.xml"/><Relationship Id="rId202" Type="http://schemas.openxmlformats.org/officeDocument/2006/relationships/hyperlink" Target="http://i.imgur.com/VGZmQIJ.jpg" TargetMode="External"/><Relationship Id="rId223" Type="http://schemas.openxmlformats.org/officeDocument/2006/relationships/hyperlink" Target="http://i.imgur.com/7E21c5L.jpg" TargetMode="External"/><Relationship Id="rId244" Type="http://schemas.openxmlformats.org/officeDocument/2006/relationships/hyperlink" Target="http://i.imgur.com/cvt19TD.jpg" TargetMode="External"/><Relationship Id="rId18" Type="http://schemas.openxmlformats.org/officeDocument/2006/relationships/hyperlink" Target="http://i.imgur.com/9oMyutK.jpg" TargetMode="External"/><Relationship Id="rId39" Type="http://schemas.openxmlformats.org/officeDocument/2006/relationships/hyperlink" Target="http://i.imgur.com/QwyWDsKs.jpg" TargetMode="External"/><Relationship Id="rId265" Type="http://schemas.openxmlformats.org/officeDocument/2006/relationships/hyperlink" Target="http://i.imgur.com/FgIbeBH.jpg" TargetMode="External"/><Relationship Id="rId286" Type="http://schemas.openxmlformats.org/officeDocument/2006/relationships/hyperlink" Target="http://i.imgur.com/M7sVzOe.jpg" TargetMode="External"/><Relationship Id="rId50" Type="http://schemas.openxmlformats.org/officeDocument/2006/relationships/hyperlink" Target="http://i.imgur.com/zlHZJMAs.jpg" TargetMode="External"/><Relationship Id="rId104" Type="http://schemas.openxmlformats.org/officeDocument/2006/relationships/hyperlink" Target="http://i.imgur.com/UYOGgZ5.jpg" TargetMode="External"/><Relationship Id="rId125" Type="http://schemas.openxmlformats.org/officeDocument/2006/relationships/hyperlink" Target="http://i.imgur.com/trY20yQ.jpg" TargetMode="External"/><Relationship Id="rId146" Type="http://schemas.openxmlformats.org/officeDocument/2006/relationships/hyperlink" Target="http://i.imgur.com/ljYPEwT.jpg" TargetMode="External"/><Relationship Id="rId167" Type="http://schemas.openxmlformats.org/officeDocument/2006/relationships/hyperlink" Target="http://i.imgur.com/t2flDE1.jpg" TargetMode="External"/><Relationship Id="rId188" Type="http://schemas.openxmlformats.org/officeDocument/2006/relationships/hyperlink" Target="http://i.imgur.com/s33u66b.jpg" TargetMode="External"/><Relationship Id="rId311" Type="http://schemas.openxmlformats.org/officeDocument/2006/relationships/hyperlink" Target="http://i.imgur.com/2j7vrDq.jpg" TargetMode="External"/><Relationship Id="rId332" Type="http://schemas.openxmlformats.org/officeDocument/2006/relationships/hyperlink" Target="http://i.imgur.com/SFXznFi.jpg" TargetMode="External"/><Relationship Id="rId71" Type="http://schemas.openxmlformats.org/officeDocument/2006/relationships/hyperlink" Target="http://i.imgur.com/kpmP0OJs.jpg" TargetMode="External"/><Relationship Id="rId92" Type="http://schemas.openxmlformats.org/officeDocument/2006/relationships/hyperlink" Target="http://i.imgur.com/nnp9eaSs.jpg" TargetMode="External"/><Relationship Id="rId213" Type="http://schemas.openxmlformats.org/officeDocument/2006/relationships/hyperlink" Target="http://i.imgur.com/IA56K4R.jpg" TargetMode="External"/><Relationship Id="rId234" Type="http://schemas.openxmlformats.org/officeDocument/2006/relationships/hyperlink" Target="http://i.imgur.com/neEeJ9s.jpg" TargetMode="External"/><Relationship Id="rId2" Type="http://schemas.openxmlformats.org/officeDocument/2006/relationships/hyperlink" Target="http://i.imgur.com/4TM8YKq.jpg" TargetMode="External"/><Relationship Id="rId29" Type="http://schemas.openxmlformats.org/officeDocument/2006/relationships/hyperlink" Target="http://i.imgur.com/xsyTfQT.jpg" TargetMode="External"/><Relationship Id="rId255" Type="http://schemas.openxmlformats.org/officeDocument/2006/relationships/hyperlink" Target="http://i.imgur.com/laLqox2.jpg" TargetMode="External"/><Relationship Id="rId276" Type="http://schemas.openxmlformats.org/officeDocument/2006/relationships/hyperlink" Target="http://i.imgur.com/6fBlHCB.jpg" TargetMode="External"/><Relationship Id="rId297" Type="http://schemas.openxmlformats.org/officeDocument/2006/relationships/hyperlink" Target="http://i.imgur.com/C5ePDTm.jpg" TargetMode="External"/><Relationship Id="rId40" Type="http://schemas.openxmlformats.org/officeDocument/2006/relationships/hyperlink" Target="http://i.imgur.com/Ye1NkdE.jpg" TargetMode="External"/><Relationship Id="rId115" Type="http://schemas.openxmlformats.org/officeDocument/2006/relationships/hyperlink" Target="http://i.imgur.com/pvMKe3U.jpg" TargetMode="External"/><Relationship Id="rId136" Type="http://schemas.openxmlformats.org/officeDocument/2006/relationships/hyperlink" Target="http://i.imgur.com/qopdkCt.jpg" TargetMode="External"/><Relationship Id="rId157" Type="http://schemas.openxmlformats.org/officeDocument/2006/relationships/hyperlink" Target="http://i.imgur.com/IUsQdOK.jpg" TargetMode="External"/><Relationship Id="rId178" Type="http://schemas.openxmlformats.org/officeDocument/2006/relationships/hyperlink" Target="http://i.imgur.com/66NXHSN.jpg" TargetMode="External"/><Relationship Id="rId301" Type="http://schemas.openxmlformats.org/officeDocument/2006/relationships/hyperlink" Target="http://i.imgur.com/wlhSDrp.jpg" TargetMode="External"/><Relationship Id="rId322" Type="http://schemas.openxmlformats.org/officeDocument/2006/relationships/hyperlink" Target="http://i.imgur.com/9E9vsKp.jpg" TargetMode="External"/><Relationship Id="rId61" Type="http://schemas.openxmlformats.org/officeDocument/2006/relationships/hyperlink" Target="http://i.imgur.com/rts5mpc.jpg" TargetMode="External"/><Relationship Id="rId82" Type="http://schemas.openxmlformats.org/officeDocument/2006/relationships/hyperlink" Target="http://i.imgur.com/G9wfKk5.jpg" TargetMode="External"/><Relationship Id="rId199" Type="http://schemas.openxmlformats.org/officeDocument/2006/relationships/hyperlink" Target="http://i.imgur.com/5fOeUDi.jpg" TargetMode="External"/><Relationship Id="rId203" Type="http://schemas.openxmlformats.org/officeDocument/2006/relationships/hyperlink" Target="http://i.imgur.com/5wKtnZg.jpg" TargetMode="External"/><Relationship Id="rId19" Type="http://schemas.openxmlformats.org/officeDocument/2006/relationships/hyperlink" Target="http://i.imgur.com/DCCqD0A.jpg" TargetMode="External"/><Relationship Id="rId224" Type="http://schemas.openxmlformats.org/officeDocument/2006/relationships/hyperlink" Target="http://i.imgur.com/WRSr4Dk.jpg" TargetMode="External"/><Relationship Id="rId245" Type="http://schemas.openxmlformats.org/officeDocument/2006/relationships/hyperlink" Target="http://i.imgur.com/LpSPSov.jpg" TargetMode="External"/><Relationship Id="rId266" Type="http://schemas.openxmlformats.org/officeDocument/2006/relationships/hyperlink" Target="http://i.imgur.com/xvTp3ma.jpg" TargetMode="External"/><Relationship Id="rId287" Type="http://schemas.openxmlformats.org/officeDocument/2006/relationships/hyperlink" Target="http://i.imgur.com/3q9ILX4.jpg" TargetMode="External"/><Relationship Id="rId30" Type="http://schemas.openxmlformats.org/officeDocument/2006/relationships/hyperlink" Target="http://i.imgur.com/LfkSZ1B.jpg" TargetMode="External"/><Relationship Id="rId105" Type="http://schemas.openxmlformats.org/officeDocument/2006/relationships/hyperlink" Target="http://i.imgur.com/p1o85svs.jpg" TargetMode="External"/><Relationship Id="rId126" Type="http://schemas.openxmlformats.org/officeDocument/2006/relationships/hyperlink" Target="http://i.imgur.com/D3WV68a.jpg" TargetMode="External"/><Relationship Id="rId147" Type="http://schemas.openxmlformats.org/officeDocument/2006/relationships/hyperlink" Target="http://i.imgur.com/jXYDXqi.jpg" TargetMode="External"/><Relationship Id="rId168" Type="http://schemas.openxmlformats.org/officeDocument/2006/relationships/hyperlink" Target="http://i.imgur.com/WTM0zTT.jpg" TargetMode="External"/><Relationship Id="rId312" Type="http://schemas.openxmlformats.org/officeDocument/2006/relationships/hyperlink" Target="http://i.imgur.com/5DJgZok.jpg" TargetMode="External"/><Relationship Id="rId333" Type="http://schemas.openxmlformats.org/officeDocument/2006/relationships/hyperlink" Target="http://i.imgur.com/Zmbc9f5.jpg" TargetMode="External"/><Relationship Id="rId51" Type="http://schemas.openxmlformats.org/officeDocument/2006/relationships/hyperlink" Target="http://i.imgur.com/q4LtlSf.jpg" TargetMode="External"/><Relationship Id="rId72" Type="http://schemas.openxmlformats.org/officeDocument/2006/relationships/hyperlink" Target="http://i.imgur.com/2GlE51y.jpg" TargetMode="External"/><Relationship Id="rId93" Type="http://schemas.openxmlformats.org/officeDocument/2006/relationships/hyperlink" Target="http://i.imgur.com/nOIlltb.jpg" TargetMode="External"/><Relationship Id="rId189" Type="http://schemas.openxmlformats.org/officeDocument/2006/relationships/hyperlink" Target="http://i.imgur.com/Jw7bAC7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jeffersonkim.com/2013/09/28/grand-theft-auto-5-vehicle-spreadsheet-statistics-list-gta-5/" TargetMode="External"/><Relationship Id="rId7" Type="http://schemas.openxmlformats.org/officeDocument/2006/relationships/hyperlink" Target="https://docs.google.com/spreadsheet/lv?key=0AlP-Va9xYIY4dDlxR1RVMmFCSnZCbEpvcEJXeHdEanc&amp;rm=full" TargetMode="External"/><Relationship Id="rId2" Type="http://schemas.openxmlformats.org/officeDocument/2006/relationships/hyperlink" Target="http://goo.gl/MIyP8e" TargetMode="External"/><Relationship Id="rId1" Type="http://schemas.openxmlformats.org/officeDocument/2006/relationships/hyperlink" Target="https://docs.google.com/spreadsheet/ccc?key=0AvMnvlv4JzeKdGRVQlVHVUlRY2VoZGQtaFBGYW1HVlE&amp;usp=drive_web" TargetMode="External"/><Relationship Id="rId6" Type="http://schemas.openxmlformats.org/officeDocument/2006/relationships/hyperlink" Target="http://gtaa.info/vehicles/" TargetMode="External"/><Relationship Id="rId5" Type="http://schemas.openxmlformats.org/officeDocument/2006/relationships/hyperlink" Target="http://socialclub.rockstargames.com/games/gtav/career/vehicles/gtaonline" TargetMode="External"/><Relationship Id="rId4" Type="http://schemas.openxmlformats.org/officeDocument/2006/relationships/hyperlink" Target="http://gta.wikia.com/Vehicles_in_GTA_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91"/>
  <sheetViews>
    <sheetView workbookViewId="0">
      <pane ySplit="2" topLeftCell="A138" activePane="bottomLeft" state="frozen"/>
      <selection pane="bottomLeft" activeCell="B4" sqref="B4"/>
    </sheetView>
  </sheetViews>
  <sheetFormatPr defaultColWidth="17.28515625" defaultRowHeight="15.75" customHeight="1" x14ac:dyDescent="0.2"/>
  <cols>
    <col min="1" max="1" width="17.7109375" customWidth="1"/>
    <col min="2" max="2" width="29.85546875" customWidth="1"/>
    <col min="3" max="3" width="22.5703125" customWidth="1"/>
    <col min="4" max="4" width="18.42578125" customWidth="1"/>
    <col min="5" max="5" width="9.85546875" customWidth="1"/>
    <col min="6" max="6" width="9.140625" customWidth="1"/>
    <col min="7" max="7" width="6.5703125" customWidth="1"/>
    <col min="8" max="8" width="5.7109375" customWidth="1"/>
    <col min="9" max="9" width="6.140625" customWidth="1"/>
    <col min="10" max="10" width="6" customWidth="1"/>
    <col min="11" max="11" width="7.7109375" customWidth="1"/>
    <col min="12" max="13" width="8" customWidth="1"/>
    <col min="14" max="14" width="7.42578125" customWidth="1"/>
    <col min="15" max="15" width="29.28515625" customWidth="1"/>
    <col min="16" max="16" width="29" customWidth="1"/>
    <col min="17" max="17" width="69.85546875" customWidth="1"/>
  </cols>
  <sheetData>
    <row r="1" spans="1:17" ht="12.75" customHeight="1" x14ac:dyDescent="0.2">
      <c r="A1" s="2" t="str">
        <f>HYPERLINK("http://www.twitter.com/GTA_Sheet","Twitter: @GTA_Sheet")</f>
        <v>Twitter: @GTA_Sheet</v>
      </c>
      <c r="B1" s="188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38.25" customHeight="1" x14ac:dyDescent="0.2">
      <c r="A2" s="5" t="s">
        <v>5</v>
      </c>
      <c r="B2" s="8" t="s">
        <v>6</v>
      </c>
      <c r="C2" s="10" t="s">
        <v>9</v>
      </c>
      <c r="D2" s="10" t="s">
        <v>10</v>
      </c>
      <c r="E2" s="8" t="s">
        <v>11</v>
      </c>
      <c r="F2" s="8" t="s">
        <v>12</v>
      </c>
      <c r="G2" s="12" t="s">
        <v>13</v>
      </c>
      <c r="H2" s="12" t="s">
        <v>15</v>
      </c>
      <c r="I2" s="12" t="s">
        <v>16</v>
      </c>
      <c r="J2" s="12" t="s">
        <v>17</v>
      </c>
      <c r="K2" s="13" t="s">
        <v>18</v>
      </c>
      <c r="L2" s="14" t="s">
        <v>19</v>
      </c>
      <c r="M2" s="15" t="s">
        <v>20</v>
      </c>
      <c r="N2" s="16" t="s">
        <v>21</v>
      </c>
      <c r="O2" s="8" t="s">
        <v>22</v>
      </c>
      <c r="P2" s="8" t="s">
        <v>23</v>
      </c>
      <c r="Q2" s="18" t="s">
        <v>24</v>
      </c>
    </row>
    <row r="3" spans="1:17" ht="12.75" customHeight="1" x14ac:dyDescent="0.2">
      <c r="A3" s="20" t="s">
        <v>25</v>
      </c>
      <c r="B3" s="22"/>
      <c r="C3" s="23"/>
      <c r="D3" s="24"/>
      <c r="E3" s="26"/>
      <c r="F3" s="27"/>
      <c r="G3" s="29"/>
      <c r="H3" s="29"/>
      <c r="I3" s="29"/>
      <c r="J3" s="29"/>
      <c r="K3" s="31"/>
      <c r="L3" s="33"/>
      <c r="M3" s="33"/>
      <c r="N3" s="34"/>
      <c r="O3" s="36"/>
      <c r="P3" s="36"/>
      <c r="Q3" s="36"/>
    </row>
    <row r="4" spans="1:17" ht="12.75" customHeight="1" x14ac:dyDescent="0.2">
      <c r="A4" s="38" t="s">
        <v>25</v>
      </c>
      <c r="B4" s="38" t="s">
        <v>79</v>
      </c>
      <c r="C4" s="39">
        <v>2700000</v>
      </c>
      <c r="D4" s="39" t="s">
        <v>81</v>
      </c>
      <c r="E4" s="42" t="s">
        <v>82</v>
      </c>
      <c r="F4" s="43">
        <v>2</v>
      </c>
      <c r="G4" s="44">
        <v>8.5310000000000006</v>
      </c>
      <c r="H4" s="45">
        <v>9.375</v>
      </c>
      <c r="I4" s="45">
        <v>3.6659999999999999</v>
      </c>
      <c r="J4" s="45">
        <v>8.1809999999999992</v>
      </c>
      <c r="K4" s="48">
        <f t="shared" ref="K4:K10" si="0">(H4+G4+J4)/3</f>
        <v>8.695666666666666</v>
      </c>
      <c r="L4" s="48">
        <f t="shared" ref="L4:L10" si="1">(G4+I4+J4)/3</f>
        <v>6.7926666666666664</v>
      </c>
      <c r="M4" s="48">
        <f t="shared" ref="M4:M24" si="2">(H4+J4+I4)/3</f>
        <v>7.073999999999999</v>
      </c>
      <c r="N4" s="52">
        <f t="shared" ref="N4:N10" si="3">(G4+I4+H4+J4)/4</f>
        <v>7.43825</v>
      </c>
      <c r="O4" s="54" t="s">
        <v>160</v>
      </c>
      <c r="P4" s="38" t="s">
        <v>178</v>
      </c>
      <c r="Q4" s="38" t="s">
        <v>180</v>
      </c>
    </row>
    <row r="5" spans="1:17" ht="12.75" customHeight="1" x14ac:dyDescent="0.2">
      <c r="A5" s="38" t="s">
        <v>25</v>
      </c>
      <c r="B5" s="38" t="s">
        <v>182</v>
      </c>
      <c r="C5" s="39">
        <v>2550000</v>
      </c>
      <c r="D5" s="39" t="s">
        <v>81</v>
      </c>
      <c r="E5" s="42" t="s">
        <v>82</v>
      </c>
      <c r="F5" s="43">
        <v>2</v>
      </c>
      <c r="G5" s="55">
        <v>8.6379999999999999</v>
      </c>
      <c r="H5" s="45">
        <v>9.2750000000000004</v>
      </c>
      <c r="I5" s="45">
        <v>4</v>
      </c>
      <c r="J5" s="56">
        <v>9.09</v>
      </c>
      <c r="K5" s="48">
        <f t="shared" si="0"/>
        <v>9.0009999999999994</v>
      </c>
      <c r="L5" s="48">
        <f t="shared" si="1"/>
        <v>7.2426666666666675</v>
      </c>
      <c r="M5" s="48">
        <f t="shared" si="2"/>
        <v>7.455000000000001</v>
      </c>
      <c r="N5" s="52">
        <f t="shared" si="3"/>
        <v>7.75075</v>
      </c>
      <c r="O5" s="54" t="s">
        <v>192</v>
      </c>
      <c r="P5" s="38" t="s">
        <v>195</v>
      </c>
      <c r="Q5" s="58" t="s">
        <v>197</v>
      </c>
    </row>
    <row r="6" spans="1:17" ht="12.75" customHeight="1" x14ac:dyDescent="0.2">
      <c r="A6" s="38" t="s">
        <v>25</v>
      </c>
      <c r="B6" s="38" t="s">
        <v>202</v>
      </c>
      <c r="C6" s="39">
        <v>2475000</v>
      </c>
      <c r="D6" s="39" t="s">
        <v>81</v>
      </c>
      <c r="E6" s="42" t="s">
        <v>82</v>
      </c>
      <c r="F6" s="43">
        <v>2</v>
      </c>
      <c r="G6" s="55">
        <v>8.6379999999999999</v>
      </c>
      <c r="H6" s="45">
        <v>9.2750000000000004</v>
      </c>
      <c r="I6" s="45">
        <v>3.6669999999999998</v>
      </c>
      <c r="J6" s="56">
        <v>9.1159999999999997</v>
      </c>
      <c r="K6" s="48">
        <f t="shared" si="0"/>
        <v>9.009666666666666</v>
      </c>
      <c r="L6" s="48">
        <f t="shared" si="1"/>
        <v>7.1403333333333334</v>
      </c>
      <c r="M6" s="48">
        <f t="shared" si="2"/>
        <v>7.3526666666666669</v>
      </c>
      <c r="N6" s="52">
        <f t="shared" si="3"/>
        <v>7.6739999999999995</v>
      </c>
      <c r="O6" s="54" t="s">
        <v>212</v>
      </c>
      <c r="P6" s="38" t="s">
        <v>195</v>
      </c>
      <c r="Q6" s="59" t="s">
        <v>214</v>
      </c>
    </row>
    <row r="7" spans="1:17" ht="12.75" customHeight="1" x14ac:dyDescent="0.2">
      <c r="A7" s="38" t="s">
        <v>25</v>
      </c>
      <c r="B7" s="38" t="s">
        <v>217</v>
      </c>
      <c r="C7" s="39" t="s">
        <v>218</v>
      </c>
      <c r="D7" s="39" t="s">
        <v>81</v>
      </c>
      <c r="E7" s="42" t="s">
        <v>82</v>
      </c>
      <c r="F7" s="43">
        <v>2</v>
      </c>
      <c r="G7" s="44">
        <v>8.5310000000000006</v>
      </c>
      <c r="H7" s="45">
        <v>9.15</v>
      </c>
      <c r="I7" s="45">
        <v>3.8</v>
      </c>
      <c r="J7" s="45">
        <v>8.1999999999999993</v>
      </c>
      <c r="K7" s="48">
        <f t="shared" si="0"/>
        <v>8.6270000000000007</v>
      </c>
      <c r="L7" s="48">
        <f t="shared" si="1"/>
        <v>6.8436666666666666</v>
      </c>
      <c r="M7" s="48">
        <f t="shared" si="2"/>
        <v>7.0500000000000007</v>
      </c>
      <c r="N7" s="52">
        <f t="shared" si="3"/>
        <v>7.4202500000000002</v>
      </c>
      <c r="O7" s="54" t="s">
        <v>228</v>
      </c>
      <c r="P7" s="38" t="s">
        <v>231</v>
      </c>
      <c r="Q7" s="38" t="s">
        <v>233</v>
      </c>
    </row>
    <row r="8" spans="1:17" ht="12.75" customHeight="1" x14ac:dyDescent="0.2">
      <c r="A8" s="38" t="s">
        <v>25</v>
      </c>
      <c r="B8" s="38" t="s">
        <v>235</v>
      </c>
      <c r="C8" s="39">
        <v>1995000</v>
      </c>
      <c r="D8" s="39" t="s">
        <v>81</v>
      </c>
      <c r="E8" s="42" t="s">
        <v>82</v>
      </c>
      <c r="F8" s="43">
        <v>2</v>
      </c>
      <c r="G8" s="44">
        <v>8.5039999999999996</v>
      </c>
      <c r="H8" s="45">
        <v>8.25</v>
      </c>
      <c r="I8" s="45">
        <v>3.3330000000000002</v>
      </c>
      <c r="J8" s="45">
        <v>8.8729999999999993</v>
      </c>
      <c r="K8" s="48">
        <f t="shared" si="0"/>
        <v>8.5423333333333318</v>
      </c>
      <c r="L8" s="48">
        <f t="shared" si="1"/>
        <v>6.9033333333333333</v>
      </c>
      <c r="M8" s="48">
        <f t="shared" si="2"/>
        <v>6.8186666666666653</v>
      </c>
      <c r="N8" s="52">
        <f t="shared" si="3"/>
        <v>7.24</v>
      </c>
      <c r="O8" s="54" t="s">
        <v>236</v>
      </c>
      <c r="P8" s="38" t="s">
        <v>195</v>
      </c>
      <c r="Q8" s="63" t="s">
        <v>238</v>
      </c>
    </row>
    <row r="9" spans="1:17" ht="12.75" customHeight="1" x14ac:dyDescent="0.2">
      <c r="A9" s="38" t="s">
        <v>25</v>
      </c>
      <c r="B9" s="38" t="s">
        <v>240</v>
      </c>
      <c r="C9" s="39" t="s">
        <v>241</v>
      </c>
      <c r="D9" s="39" t="s">
        <v>81</v>
      </c>
      <c r="E9" s="42" t="s">
        <v>82</v>
      </c>
      <c r="F9" s="43">
        <v>2</v>
      </c>
      <c r="G9" s="44">
        <v>8.5310000000000006</v>
      </c>
      <c r="H9" s="45">
        <v>9</v>
      </c>
      <c r="I9" s="45">
        <v>3.7</v>
      </c>
      <c r="J9" s="45">
        <v>8.1</v>
      </c>
      <c r="K9" s="48">
        <f t="shared" si="0"/>
        <v>8.5436666666666667</v>
      </c>
      <c r="L9" s="48">
        <f t="shared" si="1"/>
        <v>6.777000000000001</v>
      </c>
      <c r="M9" s="48">
        <f t="shared" si="2"/>
        <v>6.9333333333333336</v>
      </c>
      <c r="N9" s="52">
        <f t="shared" si="3"/>
        <v>7.3327500000000008</v>
      </c>
      <c r="O9" s="54" t="s">
        <v>242</v>
      </c>
      <c r="P9" s="38" t="s">
        <v>243</v>
      </c>
      <c r="Q9" s="38" t="s">
        <v>244</v>
      </c>
    </row>
    <row r="10" spans="1:17" ht="12.75" customHeight="1" x14ac:dyDescent="0.2">
      <c r="A10" s="38" t="s">
        <v>25</v>
      </c>
      <c r="B10" s="38" t="s">
        <v>245</v>
      </c>
      <c r="C10" s="39">
        <v>1750000</v>
      </c>
      <c r="D10" s="39" t="s">
        <v>81</v>
      </c>
      <c r="E10" s="42" t="s">
        <v>82</v>
      </c>
      <c r="F10" s="43">
        <v>2</v>
      </c>
      <c r="G10" s="44">
        <v>8.4979999999999993</v>
      </c>
      <c r="H10" s="45">
        <v>9.1370000000000005</v>
      </c>
      <c r="I10" s="45">
        <v>3.6659999999999999</v>
      </c>
      <c r="J10" s="45">
        <v>8.1809999999999992</v>
      </c>
      <c r="K10" s="48">
        <f t="shared" si="0"/>
        <v>8.6053333333333324</v>
      </c>
      <c r="L10" s="48">
        <f t="shared" si="1"/>
        <v>6.7816666666666663</v>
      </c>
      <c r="M10" s="48">
        <f t="shared" si="2"/>
        <v>6.9946666666666664</v>
      </c>
      <c r="N10" s="52">
        <f t="shared" si="3"/>
        <v>7.3704999999999998</v>
      </c>
      <c r="O10" s="54" t="s">
        <v>246</v>
      </c>
      <c r="P10" s="38" t="s">
        <v>247</v>
      </c>
      <c r="Q10" s="38" t="s">
        <v>248</v>
      </c>
    </row>
    <row r="11" spans="1:17" ht="12.75" customHeight="1" x14ac:dyDescent="0.2">
      <c r="A11" s="38" t="s">
        <v>25</v>
      </c>
      <c r="B11" s="38" t="s">
        <v>249</v>
      </c>
      <c r="C11" s="39">
        <v>1595000</v>
      </c>
      <c r="D11" s="39" t="s">
        <v>81</v>
      </c>
      <c r="E11" s="42" t="s">
        <v>82</v>
      </c>
      <c r="F11" s="43">
        <v>2</v>
      </c>
      <c r="G11" s="45">
        <v>8.5310000000000006</v>
      </c>
      <c r="H11" s="45">
        <v>9.125</v>
      </c>
      <c r="I11" s="45">
        <v>3.6659999999999999</v>
      </c>
      <c r="J11" s="45">
        <v>8.09</v>
      </c>
      <c r="K11" s="64">
        <f>(H11+G11+J11)/3</f>
        <v>8.581999999999999</v>
      </c>
      <c r="L11" s="64">
        <f>(G11+I11+J11)/3</f>
        <v>6.7623333333333333</v>
      </c>
      <c r="M11" s="64">
        <f t="shared" si="2"/>
        <v>6.9603333333333337</v>
      </c>
      <c r="N11" s="65">
        <f>(G11+I11+H11+J11)/4</f>
        <v>7.3530000000000006</v>
      </c>
      <c r="O11" s="30" t="s">
        <v>250</v>
      </c>
      <c r="P11" s="38" t="s">
        <v>247</v>
      </c>
      <c r="Q11" s="38" t="s">
        <v>251</v>
      </c>
    </row>
    <row r="12" spans="1:17" ht="12.75" customHeight="1" x14ac:dyDescent="0.2">
      <c r="A12" s="38" t="s">
        <v>25</v>
      </c>
      <c r="B12" s="38" t="s">
        <v>252</v>
      </c>
      <c r="C12" s="39">
        <v>1135000</v>
      </c>
      <c r="D12" s="39" t="s">
        <v>81</v>
      </c>
      <c r="E12" s="42" t="s">
        <v>82</v>
      </c>
      <c r="F12" s="43">
        <v>2</v>
      </c>
      <c r="G12" s="44">
        <v>8.5470000000000006</v>
      </c>
      <c r="H12" s="45">
        <v>8.9</v>
      </c>
      <c r="I12" s="45">
        <v>3.7330000000000001</v>
      </c>
      <c r="J12" s="45">
        <v>8.1449999999999996</v>
      </c>
      <c r="K12" s="48">
        <f t="shared" ref="K12:K24" si="4">(H12+G12+J12)/3</f>
        <v>8.5306666666666668</v>
      </c>
      <c r="L12" s="48">
        <f t="shared" ref="L12:L14" si="5">(G12+I12+J12)/3</f>
        <v>6.8083333333333336</v>
      </c>
      <c r="M12" s="48">
        <f t="shared" si="2"/>
        <v>6.926000000000001</v>
      </c>
      <c r="N12" s="52">
        <f t="shared" ref="N12:N14" si="6">(G12+I12+H12+J12)/4</f>
        <v>7.3312499999999998</v>
      </c>
      <c r="O12" s="54" t="s">
        <v>253</v>
      </c>
      <c r="P12" s="38" t="s">
        <v>247</v>
      </c>
      <c r="Q12" s="38" t="s">
        <v>254</v>
      </c>
    </row>
    <row r="13" spans="1:17" ht="12.75" customHeight="1" x14ac:dyDescent="0.2">
      <c r="A13" s="37" t="s">
        <v>25</v>
      </c>
      <c r="B13" s="37" t="s">
        <v>255</v>
      </c>
      <c r="C13" s="39">
        <v>1000000</v>
      </c>
      <c r="D13" s="66" t="s">
        <v>81</v>
      </c>
      <c r="E13" s="67" t="s">
        <v>82</v>
      </c>
      <c r="F13" s="43">
        <v>2</v>
      </c>
      <c r="G13" s="55">
        <v>8.5839999999999996</v>
      </c>
      <c r="H13" s="45">
        <v>8</v>
      </c>
      <c r="I13" s="45">
        <v>3.3</v>
      </c>
      <c r="J13" s="45">
        <v>7.6</v>
      </c>
      <c r="K13" s="48">
        <f t="shared" si="4"/>
        <v>8.0613333333333319</v>
      </c>
      <c r="L13" s="48">
        <f t="shared" si="5"/>
        <v>6.4946666666666673</v>
      </c>
      <c r="M13" s="48">
        <f t="shared" si="2"/>
        <v>6.3</v>
      </c>
      <c r="N13" s="52">
        <f t="shared" si="6"/>
        <v>6.8710000000000004</v>
      </c>
      <c r="O13" s="54" t="s">
        <v>256</v>
      </c>
      <c r="P13" s="37" t="s">
        <v>257</v>
      </c>
      <c r="Q13" s="37" t="s">
        <v>258</v>
      </c>
    </row>
    <row r="14" spans="1:17" ht="12.75" customHeight="1" x14ac:dyDescent="0.2">
      <c r="A14" s="37" t="s">
        <v>25</v>
      </c>
      <c r="B14" s="37" t="s">
        <v>259</v>
      </c>
      <c r="C14" s="39">
        <v>795000</v>
      </c>
      <c r="D14" s="66" t="s">
        <v>81</v>
      </c>
      <c r="E14" s="67" t="s">
        <v>82</v>
      </c>
      <c r="F14" s="43">
        <v>2</v>
      </c>
      <c r="G14" s="45">
        <v>8.3160000000000007</v>
      </c>
      <c r="H14" s="45">
        <v>8.3000000000000007</v>
      </c>
      <c r="I14" s="45">
        <v>3</v>
      </c>
      <c r="J14" s="44">
        <v>8.3000000000000007</v>
      </c>
      <c r="K14" s="48">
        <f t="shared" si="4"/>
        <v>8.3053333333333335</v>
      </c>
      <c r="L14" s="48">
        <f t="shared" si="5"/>
        <v>6.5386666666666668</v>
      </c>
      <c r="M14" s="48">
        <f t="shared" si="2"/>
        <v>6.5333333333333341</v>
      </c>
      <c r="N14" s="52">
        <f t="shared" si="6"/>
        <v>6.9790000000000001</v>
      </c>
      <c r="O14" s="54" t="s">
        <v>260</v>
      </c>
      <c r="P14" s="37" t="s">
        <v>257</v>
      </c>
      <c r="Q14" s="38" t="s">
        <v>261</v>
      </c>
    </row>
    <row r="15" spans="1:17" ht="12.75" customHeight="1" x14ac:dyDescent="0.2">
      <c r="A15" s="37" t="s">
        <v>25</v>
      </c>
      <c r="B15" s="38" t="s">
        <v>262</v>
      </c>
      <c r="C15" s="39" t="s">
        <v>263</v>
      </c>
      <c r="D15" s="39" t="s">
        <v>81</v>
      </c>
      <c r="E15" s="42" t="s">
        <v>82</v>
      </c>
      <c r="F15" s="43">
        <v>2</v>
      </c>
      <c r="G15" s="45">
        <v>7.9409000000000001</v>
      </c>
      <c r="H15" s="44">
        <v>8.25</v>
      </c>
      <c r="I15" s="45">
        <v>3.33</v>
      </c>
      <c r="J15" s="45">
        <v>7.5750000000000002</v>
      </c>
      <c r="K15" s="48">
        <f t="shared" si="4"/>
        <v>7.9219666666666662</v>
      </c>
      <c r="L15" s="64">
        <f>(G15+I15+J15)/3</f>
        <v>6.2819666666666665</v>
      </c>
      <c r="M15" s="64">
        <f t="shared" si="2"/>
        <v>6.3850000000000007</v>
      </c>
      <c r="N15" s="65">
        <f>(G15+I15+H15+J15)/4</f>
        <v>6.7739750000000001</v>
      </c>
      <c r="O15" s="54" t="s">
        <v>264</v>
      </c>
      <c r="P15" s="38" t="s">
        <v>265</v>
      </c>
      <c r="Q15" s="38" t="s">
        <v>266</v>
      </c>
    </row>
    <row r="16" spans="1:17" ht="12.75" customHeight="1" x14ac:dyDescent="0.2">
      <c r="A16" s="37" t="s">
        <v>25</v>
      </c>
      <c r="B16" s="37" t="s">
        <v>267</v>
      </c>
      <c r="C16" s="39">
        <v>725000</v>
      </c>
      <c r="D16" s="10" t="s">
        <v>81</v>
      </c>
      <c r="E16" s="67" t="s">
        <v>82</v>
      </c>
      <c r="F16" s="43">
        <v>2</v>
      </c>
      <c r="G16" s="45">
        <v>8.5310000000000006</v>
      </c>
      <c r="H16" s="45">
        <v>8.9</v>
      </c>
      <c r="I16" s="45">
        <v>3.3</v>
      </c>
      <c r="J16" s="45">
        <v>8</v>
      </c>
      <c r="K16" s="48">
        <f t="shared" si="4"/>
        <v>8.4770000000000003</v>
      </c>
      <c r="L16" s="48">
        <f t="shared" ref="L16:L24" si="7">(G16+I16+J16)/3</f>
        <v>6.6103333333333332</v>
      </c>
      <c r="M16" s="48">
        <f t="shared" si="2"/>
        <v>6.7333333333333334</v>
      </c>
      <c r="N16" s="52">
        <f t="shared" ref="N16:N24" si="8">(G16+I16+H16+J16)/4</f>
        <v>7.1827500000000004</v>
      </c>
      <c r="O16" s="54" t="s">
        <v>268</v>
      </c>
      <c r="P16" s="37" t="s">
        <v>269</v>
      </c>
      <c r="Q16" s="37" t="s">
        <v>270</v>
      </c>
    </row>
    <row r="17" spans="1:17" ht="12.75" customHeight="1" x14ac:dyDescent="0.2">
      <c r="A17" s="37" t="s">
        <v>25</v>
      </c>
      <c r="B17" s="37" t="s">
        <v>271</v>
      </c>
      <c r="C17" s="39">
        <v>650000</v>
      </c>
      <c r="D17" s="66" t="s">
        <v>81</v>
      </c>
      <c r="E17" s="67" t="s">
        <v>82</v>
      </c>
      <c r="F17" s="43">
        <v>2</v>
      </c>
      <c r="G17" s="45">
        <v>8.2089999999999996</v>
      </c>
      <c r="H17" s="45">
        <v>8</v>
      </c>
      <c r="I17" s="45">
        <v>2.7</v>
      </c>
      <c r="J17" s="45">
        <v>8</v>
      </c>
      <c r="K17" s="48">
        <f t="shared" si="4"/>
        <v>8.0696666666666665</v>
      </c>
      <c r="L17" s="48">
        <f t="shared" si="7"/>
        <v>6.3029999999999999</v>
      </c>
      <c r="M17" s="48">
        <f t="shared" si="2"/>
        <v>6.2333333333333334</v>
      </c>
      <c r="N17" s="52">
        <f t="shared" si="8"/>
        <v>6.7272499999999997</v>
      </c>
      <c r="O17" s="54" t="s">
        <v>272</v>
      </c>
      <c r="P17" s="37"/>
      <c r="Q17" s="37" t="s">
        <v>273</v>
      </c>
    </row>
    <row r="18" spans="1:17" ht="12.75" customHeight="1" x14ac:dyDescent="0.2">
      <c r="A18" s="37" t="s">
        <v>25</v>
      </c>
      <c r="B18" s="38" t="s">
        <v>274</v>
      </c>
      <c r="C18" s="39" t="s">
        <v>275</v>
      </c>
      <c r="D18" s="39" t="s">
        <v>81</v>
      </c>
      <c r="E18" s="42" t="s">
        <v>82</v>
      </c>
      <c r="F18" s="43">
        <v>2</v>
      </c>
      <c r="G18" s="45">
        <v>8.048</v>
      </c>
      <c r="H18" s="44">
        <v>8.6869999999999994</v>
      </c>
      <c r="I18" s="45">
        <v>3.3330000000000002</v>
      </c>
      <c r="J18" s="45">
        <v>7.5750000000000002</v>
      </c>
      <c r="K18" s="48">
        <f t="shared" si="4"/>
        <v>8.1033333333333335</v>
      </c>
      <c r="L18" s="48">
        <f t="shared" si="7"/>
        <v>6.3186666666666662</v>
      </c>
      <c r="M18" s="48">
        <f t="shared" si="2"/>
        <v>6.5316666666666663</v>
      </c>
      <c r="N18" s="52">
        <f t="shared" si="8"/>
        <v>6.9107499999999993</v>
      </c>
      <c r="O18" s="54" t="s">
        <v>276</v>
      </c>
      <c r="P18" s="38" t="s">
        <v>277</v>
      </c>
      <c r="Q18" s="68" t="s">
        <v>278</v>
      </c>
    </row>
    <row r="19" spans="1:17" ht="12.75" customHeight="1" x14ac:dyDescent="0.2">
      <c r="A19" s="37" t="s">
        <v>25</v>
      </c>
      <c r="B19" s="37" t="s">
        <v>279</v>
      </c>
      <c r="C19" s="39">
        <v>500000</v>
      </c>
      <c r="D19" s="66" t="s">
        <v>81</v>
      </c>
      <c r="E19" s="67" t="s">
        <v>82</v>
      </c>
      <c r="F19" s="43">
        <v>2</v>
      </c>
      <c r="G19" s="45">
        <v>8.3160000000000007</v>
      </c>
      <c r="H19" s="45">
        <v>8.8000000000000007</v>
      </c>
      <c r="I19" s="44">
        <v>4</v>
      </c>
      <c r="J19" s="45">
        <v>8</v>
      </c>
      <c r="K19" s="48">
        <f t="shared" si="4"/>
        <v>8.3719999999999999</v>
      </c>
      <c r="L19" s="48">
        <f t="shared" si="7"/>
        <v>6.7720000000000011</v>
      </c>
      <c r="M19" s="48">
        <f t="shared" si="2"/>
        <v>6.9333333333333336</v>
      </c>
      <c r="N19" s="69">
        <f t="shared" si="8"/>
        <v>7.2789999999999999</v>
      </c>
      <c r="O19" s="54" t="s">
        <v>280</v>
      </c>
      <c r="P19" s="37" t="s">
        <v>281</v>
      </c>
      <c r="Q19" s="37" t="s">
        <v>282</v>
      </c>
    </row>
    <row r="20" spans="1:17" ht="12.75" customHeight="1" x14ac:dyDescent="0.2">
      <c r="A20" s="37" t="s">
        <v>25</v>
      </c>
      <c r="B20" s="37" t="s">
        <v>283</v>
      </c>
      <c r="C20" s="39">
        <v>440000</v>
      </c>
      <c r="D20" s="66" t="s">
        <v>81</v>
      </c>
      <c r="E20" s="67" t="s">
        <v>82</v>
      </c>
      <c r="F20" s="43">
        <v>2</v>
      </c>
      <c r="G20" s="45">
        <v>8.048</v>
      </c>
      <c r="H20" s="45">
        <v>8.5</v>
      </c>
      <c r="I20" s="45">
        <v>1.7</v>
      </c>
      <c r="J20" s="45">
        <v>8</v>
      </c>
      <c r="K20" s="48">
        <f t="shared" si="4"/>
        <v>8.1826666666666679</v>
      </c>
      <c r="L20" s="48">
        <f t="shared" si="7"/>
        <v>5.9159999999999995</v>
      </c>
      <c r="M20" s="48">
        <f t="shared" si="2"/>
        <v>6.0666666666666664</v>
      </c>
      <c r="N20" s="52">
        <f t="shared" si="8"/>
        <v>6.5619999999999994</v>
      </c>
      <c r="O20" s="54" t="s">
        <v>284</v>
      </c>
      <c r="P20" s="37" t="s">
        <v>257</v>
      </c>
      <c r="Q20" s="37" t="s">
        <v>285</v>
      </c>
    </row>
    <row r="21" spans="1:17" ht="12.75" customHeight="1" x14ac:dyDescent="0.2">
      <c r="A21" s="37" t="s">
        <v>25</v>
      </c>
      <c r="B21" s="37" t="s">
        <v>286</v>
      </c>
      <c r="C21" s="70">
        <v>240000</v>
      </c>
      <c r="D21" s="66" t="s">
        <v>81</v>
      </c>
      <c r="E21" s="67" t="s">
        <v>82</v>
      </c>
      <c r="F21" s="43">
        <v>2</v>
      </c>
      <c r="G21" s="45">
        <v>8.1549999999999994</v>
      </c>
      <c r="H21" s="45">
        <v>7.5</v>
      </c>
      <c r="I21" s="45">
        <v>3.3</v>
      </c>
      <c r="J21" s="45">
        <v>7.9</v>
      </c>
      <c r="K21" s="48">
        <f t="shared" si="4"/>
        <v>7.8516666666666666</v>
      </c>
      <c r="L21" s="48">
        <f t="shared" si="7"/>
        <v>6.4516666666666653</v>
      </c>
      <c r="M21" s="48">
        <f t="shared" si="2"/>
        <v>6.2333333333333334</v>
      </c>
      <c r="N21" s="52">
        <f t="shared" si="8"/>
        <v>6.7137499999999992</v>
      </c>
      <c r="O21" s="54" t="s">
        <v>287</v>
      </c>
      <c r="P21" s="37"/>
      <c r="Q21" s="37" t="s">
        <v>288</v>
      </c>
    </row>
    <row r="22" spans="1:17" ht="12.75" customHeight="1" x14ac:dyDescent="0.2">
      <c r="A22" s="37" t="s">
        <v>25</v>
      </c>
      <c r="B22" s="37" t="s">
        <v>289</v>
      </c>
      <c r="C22" s="39">
        <v>155000</v>
      </c>
      <c r="D22" s="66" t="s">
        <v>81</v>
      </c>
      <c r="E22" s="67" t="s">
        <v>82</v>
      </c>
      <c r="F22" s="43">
        <v>2</v>
      </c>
      <c r="G22" s="45">
        <v>8.1549999999999994</v>
      </c>
      <c r="H22" s="45">
        <v>8.3000000000000007</v>
      </c>
      <c r="I22" s="45">
        <v>2.7</v>
      </c>
      <c r="J22" s="45">
        <v>7.7</v>
      </c>
      <c r="K22" s="48">
        <f t="shared" si="4"/>
        <v>8.0516666666666659</v>
      </c>
      <c r="L22" s="48">
        <f t="shared" si="7"/>
        <v>6.1849999999999996</v>
      </c>
      <c r="M22" s="48">
        <f t="shared" si="2"/>
        <v>6.2333333333333334</v>
      </c>
      <c r="N22" s="52">
        <f t="shared" si="8"/>
        <v>6.7137500000000001</v>
      </c>
      <c r="O22" s="54" t="s">
        <v>290</v>
      </c>
      <c r="P22" s="37"/>
      <c r="Q22" s="37" t="s">
        <v>291</v>
      </c>
    </row>
    <row r="23" spans="1:17" ht="12.75" customHeight="1" x14ac:dyDescent="0.2">
      <c r="A23" s="37" t="s">
        <v>25</v>
      </c>
      <c r="B23" s="38" t="s">
        <v>292</v>
      </c>
      <c r="C23" s="39">
        <v>150000</v>
      </c>
      <c r="D23" s="66" t="s">
        <v>81</v>
      </c>
      <c r="E23" s="67" t="s">
        <v>82</v>
      </c>
      <c r="F23" s="43">
        <v>2</v>
      </c>
      <c r="G23" s="45">
        <v>7.7789999999999999</v>
      </c>
      <c r="H23" s="44">
        <v>9</v>
      </c>
      <c r="I23" s="45">
        <v>3.3</v>
      </c>
      <c r="J23" s="45">
        <v>7.7</v>
      </c>
      <c r="K23" s="48">
        <f t="shared" si="4"/>
        <v>8.1596666666666664</v>
      </c>
      <c r="L23" s="48">
        <f t="shared" si="7"/>
        <v>6.2596666666666669</v>
      </c>
      <c r="M23" s="48">
        <f t="shared" si="2"/>
        <v>6.666666666666667</v>
      </c>
      <c r="N23" s="52">
        <f t="shared" si="8"/>
        <v>6.94475</v>
      </c>
      <c r="O23" s="54" t="s">
        <v>293</v>
      </c>
      <c r="P23" s="37"/>
      <c r="Q23" s="37" t="s">
        <v>294</v>
      </c>
    </row>
    <row r="24" spans="1:17" ht="12.75" customHeight="1" x14ac:dyDescent="0.2">
      <c r="A24" s="37" t="s">
        <v>25</v>
      </c>
      <c r="B24" s="38" t="s">
        <v>295</v>
      </c>
      <c r="C24" s="39">
        <v>150000</v>
      </c>
      <c r="D24" s="66" t="s">
        <v>81</v>
      </c>
      <c r="E24" s="67" t="s">
        <v>82</v>
      </c>
      <c r="F24" s="43">
        <v>2</v>
      </c>
      <c r="G24" s="45">
        <v>7.7789999999999999</v>
      </c>
      <c r="H24" s="44">
        <v>9</v>
      </c>
      <c r="I24" s="45">
        <v>3.3</v>
      </c>
      <c r="J24" s="45">
        <v>7.7</v>
      </c>
      <c r="K24" s="48">
        <f t="shared" si="4"/>
        <v>8.1596666666666664</v>
      </c>
      <c r="L24" s="48">
        <f t="shared" si="7"/>
        <v>6.2596666666666669</v>
      </c>
      <c r="M24" s="48">
        <f t="shared" si="2"/>
        <v>6.666666666666667</v>
      </c>
      <c r="N24" s="52">
        <f t="shared" si="8"/>
        <v>6.94475</v>
      </c>
      <c r="O24" s="54" t="s">
        <v>296</v>
      </c>
      <c r="P24" s="37"/>
      <c r="Q24" s="37" t="s">
        <v>294</v>
      </c>
    </row>
    <row r="25" spans="1:17" ht="12.75" customHeight="1" x14ac:dyDescent="0.2">
      <c r="A25" s="37"/>
      <c r="B25" s="37"/>
      <c r="C25" s="66"/>
      <c r="D25" s="10"/>
      <c r="E25" s="67"/>
      <c r="F25" s="71"/>
      <c r="G25" s="72"/>
      <c r="H25" s="72"/>
      <c r="I25" s="72"/>
      <c r="J25" s="72"/>
      <c r="K25" s="48"/>
      <c r="L25" s="48"/>
      <c r="M25" s="48"/>
      <c r="N25" s="52"/>
      <c r="O25" s="37"/>
      <c r="P25" s="37"/>
      <c r="Q25" s="37"/>
    </row>
    <row r="26" spans="1:17" ht="12.75" customHeight="1" x14ac:dyDescent="0.2">
      <c r="A26" s="20" t="s">
        <v>297</v>
      </c>
      <c r="B26" s="22"/>
      <c r="C26" s="73"/>
      <c r="D26" s="24"/>
      <c r="E26" s="74"/>
      <c r="F26" s="75"/>
      <c r="G26" s="76"/>
      <c r="H26" s="76"/>
      <c r="I26" s="76"/>
      <c r="J26" s="76"/>
      <c r="K26" s="77"/>
      <c r="L26" s="78"/>
      <c r="M26" s="78"/>
      <c r="N26" s="34"/>
      <c r="O26" s="36"/>
      <c r="P26" s="36"/>
      <c r="Q26" s="36"/>
    </row>
    <row r="27" spans="1:17" ht="12.75" customHeight="1" x14ac:dyDescent="0.2">
      <c r="A27" s="37" t="s">
        <v>297</v>
      </c>
      <c r="B27" s="37" t="s">
        <v>298</v>
      </c>
      <c r="C27" s="39" t="s">
        <v>299</v>
      </c>
      <c r="D27" s="66" t="s">
        <v>81</v>
      </c>
      <c r="E27" s="67" t="s">
        <v>82</v>
      </c>
      <c r="F27" s="43">
        <v>2</v>
      </c>
      <c r="G27" s="45">
        <v>8.1999999999999904</v>
      </c>
      <c r="H27" s="45">
        <v>8.3000000000000007</v>
      </c>
      <c r="I27" s="45">
        <v>1.7</v>
      </c>
      <c r="J27" s="44">
        <v>8.1999999999999904</v>
      </c>
      <c r="K27" s="48">
        <f t="shared" ref="K27:K48" si="9">(H27+G27+J27)/3</f>
        <v>8.2333333333333272</v>
      </c>
      <c r="L27" s="48">
        <f t="shared" ref="L27:L48" si="10">(G27+I27+J27)/3</f>
        <v>6.033333333333327</v>
      </c>
      <c r="M27" s="48">
        <f t="shared" ref="M27:M64" si="11">(H27+J27+I27)/3</f>
        <v>6.0666666666666638</v>
      </c>
      <c r="N27" s="52">
        <f t="shared" ref="N27:N48" si="12">(G27+I27+H27+J27)/4</f>
        <v>6.5999999999999943</v>
      </c>
      <c r="O27" s="54" t="s">
        <v>300</v>
      </c>
      <c r="P27" s="37" t="s">
        <v>257</v>
      </c>
      <c r="Q27" s="37" t="s">
        <v>301</v>
      </c>
    </row>
    <row r="28" spans="1:17" ht="12.75" customHeight="1" x14ac:dyDescent="0.2">
      <c r="A28" s="38" t="s">
        <v>297</v>
      </c>
      <c r="B28" s="38" t="s">
        <v>302</v>
      </c>
      <c r="C28" s="39">
        <v>1735000</v>
      </c>
      <c r="D28" s="39" t="s">
        <v>81</v>
      </c>
      <c r="E28" s="42" t="s">
        <v>82</v>
      </c>
      <c r="F28" s="43">
        <v>2</v>
      </c>
      <c r="G28" s="45">
        <v>8.4239999999999995</v>
      </c>
      <c r="H28" s="45">
        <v>7.875</v>
      </c>
      <c r="I28" s="56">
        <v>3.3330000000000002</v>
      </c>
      <c r="J28" s="45">
        <v>7.758</v>
      </c>
      <c r="K28" s="48">
        <f t="shared" si="9"/>
        <v>8.0190000000000001</v>
      </c>
      <c r="L28" s="48">
        <f t="shared" si="10"/>
        <v>6.5049999999999999</v>
      </c>
      <c r="M28" s="48">
        <f t="shared" si="11"/>
        <v>6.3220000000000001</v>
      </c>
      <c r="N28" s="52">
        <f t="shared" si="12"/>
        <v>6.8474999999999993</v>
      </c>
      <c r="O28" s="79" t="s">
        <v>303</v>
      </c>
      <c r="P28" s="38" t="s">
        <v>195</v>
      </c>
      <c r="Q28" s="80" t="s">
        <v>304</v>
      </c>
    </row>
    <row r="29" spans="1:17" ht="12.75" customHeight="1" x14ac:dyDescent="0.2">
      <c r="A29" s="38" t="s">
        <v>297</v>
      </c>
      <c r="B29" s="38" t="s">
        <v>305</v>
      </c>
      <c r="C29" s="39">
        <v>995000</v>
      </c>
      <c r="D29" s="39" t="s">
        <v>81</v>
      </c>
      <c r="E29" s="42" t="s">
        <v>82</v>
      </c>
      <c r="F29" s="43">
        <v>2</v>
      </c>
      <c r="G29" s="45">
        <v>8.048</v>
      </c>
      <c r="H29" s="45">
        <v>8.25</v>
      </c>
      <c r="I29" s="45">
        <v>1.667</v>
      </c>
      <c r="J29" s="45">
        <v>6.8179999999999996</v>
      </c>
      <c r="K29" s="48">
        <f t="shared" si="9"/>
        <v>7.7053333333333329</v>
      </c>
      <c r="L29" s="48">
        <f t="shared" si="10"/>
        <v>5.5110000000000001</v>
      </c>
      <c r="M29" s="48">
        <f t="shared" si="11"/>
        <v>5.5783333333333331</v>
      </c>
      <c r="N29" s="52">
        <f t="shared" si="12"/>
        <v>6.1957500000000003</v>
      </c>
      <c r="O29" s="79" t="s">
        <v>303</v>
      </c>
      <c r="P29" s="38" t="s">
        <v>195</v>
      </c>
      <c r="Q29" s="80" t="s">
        <v>306</v>
      </c>
    </row>
    <row r="30" spans="1:17" ht="12.75" customHeight="1" x14ac:dyDescent="0.2">
      <c r="A30" s="37" t="s">
        <v>297</v>
      </c>
      <c r="B30" s="38" t="s">
        <v>307</v>
      </c>
      <c r="C30" s="39">
        <v>816000</v>
      </c>
      <c r="D30" s="39" t="s">
        <v>81</v>
      </c>
      <c r="E30" s="42" t="s">
        <v>82</v>
      </c>
      <c r="F30" s="43">
        <v>2</v>
      </c>
      <c r="G30" s="45">
        <v>8.1560000000000006</v>
      </c>
      <c r="H30" s="45">
        <v>5.625</v>
      </c>
      <c r="I30" s="45">
        <v>2.3330000000000002</v>
      </c>
      <c r="J30" s="45">
        <v>6.2119999999999997</v>
      </c>
      <c r="K30" s="48">
        <f t="shared" si="9"/>
        <v>6.6643333333333343</v>
      </c>
      <c r="L30" s="48">
        <f t="shared" si="10"/>
        <v>5.5670000000000002</v>
      </c>
      <c r="M30" s="48">
        <f t="shared" si="11"/>
        <v>4.7233333333333336</v>
      </c>
      <c r="N30" s="52">
        <f t="shared" si="12"/>
        <v>5.5815000000000001</v>
      </c>
      <c r="O30" s="30" t="s">
        <v>308</v>
      </c>
      <c r="P30" s="38" t="s">
        <v>195</v>
      </c>
      <c r="Q30" s="38" t="s">
        <v>309</v>
      </c>
    </row>
    <row r="31" spans="1:17" ht="12.75" customHeight="1" x14ac:dyDescent="0.2">
      <c r="A31" s="37" t="s">
        <v>297</v>
      </c>
      <c r="B31" s="38" t="s">
        <v>310</v>
      </c>
      <c r="C31" s="39">
        <v>701000</v>
      </c>
      <c r="D31" s="39" t="s">
        <v>81</v>
      </c>
      <c r="E31" s="42" t="s">
        <v>82</v>
      </c>
      <c r="F31" s="43">
        <v>2</v>
      </c>
      <c r="G31" s="45">
        <v>8.1560000000000006</v>
      </c>
      <c r="H31" s="45">
        <v>7.625</v>
      </c>
      <c r="I31" s="56">
        <v>3.3330000000000002</v>
      </c>
      <c r="J31" s="45">
        <v>6.4850000000000003</v>
      </c>
      <c r="K31" s="48">
        <f t="shared" si="9"/>
        <v>7.4220000000000006</v>
      </c>
      <c r="L31" s="48">
        <f t="shared" si="10"/>
        <v>5.9913333333333334</v>
      </c>
      <c r="M31" s="48">
        <f t="shared" si="11"/>
        <v>5.8143333333333329</v>
      </c>
      <c r="N31" s="52">
        <f t="shared" si="12"/>
        <v>6.39975</v>
      </c>
      <c r="O31" s="30" t="s">
        <v>311</v>
      </c>
      <c r="P31" s="38" t="s">
        <v>312</v>
      </c>
      <c r="Q31" s="38" t="s">
        <v>313</v>
      </c>
    </row>
    <row r="32" spans="1:17" ht="12.75" customHeight="1" x14ac:dyDescent="0.2">
      <c r="A32" s="38" t="s">
        <v>297</v>
      </c>
      <c r="B32" s="38" t="s">
        <v>314</v>
      </c>
      <c r="C32" s="39">
        <v>695000</v>
      </c>
      <c r="D32" s="39" t="s">
        <v>81</v>
      </c>
      <c r="E32" s="42" t="s">
        <v>82</v>
      </c>
      <c r="F32" s="43">
        <v>2</v>
      </c>
      <c r="G32" s="45">
        <v>8.5310000000000006</v>
      </c>
      <c r="H32" s="45">
        <v>8.375</v>
      </c>
      <c r="I32" s="56">
        <v>3.3330000000000002</v>
      </c>
      <c r="J32" s="45">
        <v>7.7569999999999997</v>
      </c>
      <c r="K32" s="48">
        <f t="shared" si="9"/>
        <v>8.2209999999999983</v>
      </c>
      <c r="L32" s="48">
        <f t="shared" si="10"/>
        <v>6.5403333333333338</v>
      </c>
      <c r="M32" s="48">
        <f t="shared" si="11"/>
        <v>6.4883333333333324</v>
      </c>
      <c r="N32" s="52">
        <f t="shared" si="12"/>
        <v>6.9990000000000006</v>
      </c>
      <c r="O32" s="30" t="s">
        <v>315</v>
      </c>
      <c r="P32" s="38" t="s">
        <v>247</v>
      </c>
      <c r="Q32" s="38" t="s">
        <v>316</v>
      </c>
    </row>
    <row r="33" spans="1:17" ht="12.75" customHeight="1" x14ac:dyDescent="0.2">
      <c r="A33" s="38" t="s">
        <v>297</v>
      </c>
      <c r="B33" s="38" t="s">
        <v>317</v>
      </c>
      <c r="C33" s="39">
        <v>695000</v>
      </c>
      <c r="D33" s="39" t="s">
        <v>81</v>
      </c>
      <c r="E33" s="42" t="s">
        <v>82</v>
      </c>
      <c r="F33" s="43">
        <v>2</v>
      </c>
      <c r="G33" s="45">
        <v>8.0399999999999991</v>
      </c>
      <c r="H33" s="45">
        <v>8.3699999999999992</v>
      </c>
      <c r="I33" s="56">
        <v>3.3330000000000002</v>
      </c>
      <c r="J33" s="45">
        <v>7.36</v>
      </c>
      <c r="K33" s="48">
        <f t="shared" si="9"/>
        <v>7.923333333333332</v>
      </c>
      <c r="L33" s="48">
        <f t="shared" si="10"/>
        <v>6.2443333333333335</v>
      </c>
      <c r="M33" s="48">
        <f t="shared" si="11"/>
        <v>6.3543333333333338</v>
      </c>
      <c r="N33" s="52">
        <f t="shared" si="12"/>
        <v>6.7757499999999995</v>
      </c>
      <c r="O33" s="30" t="s">
        <v>318</v>
      </c>
      <c r="P33" s="38" t="s">
        <v>319</v>
      </c>
      <c r="Q33" s="38" t="s">
        <v>320</v>
      </c>
    </row>
    <row r="34" spans="1:17" ht="12.75" customHeight="1" x14ac:dyDescent="0.2">
      <c r="A34" s="38" t="s">
        <v>297</v>
      </c>
      <c r="B34" s="38" t="s">
        <v>321</v>
      </c>
      <c r="C34" s="39">
        <v>610000</v>
      </c>
      <c r="D34" s="39" t="s">
        <v>81</v>
      </c>
      <c r="E34" s="42" t="s">
        <v>82</v>
      </c>
      <c r="F34" s="43">
        <v>2</v>
      </c>
      <c r="G34" s="45">
        <v>8.3160000000000007</v>
      </c>
      <c r="H34" s="45">
        <v>7.9989999999999997</v>
      </c>
      <c r="I34" s="56">
        <v>3.3330000000000002</v>
      </c>
      <c r="J34" s="45">
        <v>7.3330000000000002</v>
      </c>
      <c r="K34" s="48">
        <f t="shared" si="9"/>
        <v>7.882666666666668</v>
      </c>
      <c r="L34" s="48">
        <f t="shared" si="10"/>
        <v>6.3273333333333328</v>
      </c>
      <c r="M34" s="48">
        <f t="shared" si="11"/>
        <v>6.2216666666666667</v>
      </c>
      <c r="N34" s="52">
        <f t="shared" si="12"/>
        <v>6.7452500000000004</v>
      </c>
      <c r="O34" s="30" t="s">
        <v>322</v>
      </c>
      <c r="P34" s="38" t="s">
        <v>178</v>
      </c>
      <c r="Q34" s="38" t="s">
        <v>323</v>
      </c>
    </row>
    <row r="35" spans="1:17" ht="12.75" customHeight="1" x14ac:dyDescent="0.2">
      <c r="A35" s="38" t="s">
        <v>297</v>
      </c>
      <c r="B35" s="38" t="s">
        <v>324</v>
      </c>
      <c r="C35" s="39">
        <v>525000</v>
      </c>
      <c r="D35" s="39" t="s">
        <v>81</v>
      </c>
      <c r="E35" s="42" t="s">
        <v>82</v>
      </c>
      <c r="F35" s="43">
        <v>4</v>
      </c>
      <c r="G35" s="45">
        <v>7.9</v>
      </c>
      <c r="H35" s="45">
        <v>7.8</v>
      </c>
      <c r="I35" s="45">
        <v>1.7</v>
      </c>
      <c r="J35" s="45">
        <v>7.4</v>
      </c>
      <c r="K35" s="48">
        <f t="shared" si="9"/>
        <v>7.7</v>
      </c>
      <c r="L35" s="48">
        <f t="shared" si="10"/>
        <v>5.666666666666667</v>
      </c>
      <c r="M35" s="48">
        <f t="shared" si="11"/>
        <v>5.6333333333333329</v>
      </c>
      <c r="N35" s="52">
        <f t="shared" si="12"/>
        <v>6.1999999999999993</v>
      </c>
      <c r="O35" s="30" t="str">
        <f>HYPERLINK("http://i.imgur.com/xsyTfQT.jpg","http://i.imgur.com/xsyTfQT.jpg")</f>
        <v>http://i.imgur.com/xsyTfQT.jpg</v>
      </c>
      <c r="P35" s="38" t="s">
        <v>325</v>
      </c>
      <c r="Q35" s="38" t="s">
        <v>326</v>
      </c>
    </row>
    <row r="36" spans="1:17" ht="12.75" customHeight="1" x14ac:dyDescent="0.2">
      <c r="A36" s="38" t="s">
        <v>297</v>
      </c>
      <c r="B36" s="38" t="s">
        <v>327</v>
      </c>
      <c r="C36" s="38" t="s">
        <v>328</v>
      </c>
      <c r="D36" s="38" t="s">
        <v>81</v>
      </c>
      <c r="E36" s="38" t="s">
        <v>82</v>
      </c>
      <c r="F36" s="43">
        <v>2</v>
      </c>
      <c r="G36" s="43">
        <v>8.1999999999999993</v>
      </c>
      <c r="H36" s="43">
        <v>8.4</v>
      </c>
      <c r="I36" s="43">
        <v>2.7</v>
      </c>
      <c r="J36" s="43">
        <v>7.8</v>
      </c>
      <c r="K36" s="48">
        <f t="shared" si="9"/>
        <v>8.1333333333333346</v>
      </c>
      <c r="L36" s="48">
        <f t="shared" si="10"/>
        <v>6.2333333333333334</v>
      </c>
      <c r="M36" s="48">
        <f t="shared" si="11"/>
        <v>6.3</v>
      </c>
      <c r="N36" s="52">
        <f t="shared" si="12"/>
        <v>6.7749999999999995</v>
      </c>
      <c r="O36" s="30" t="str">
        <f>HYPERLINK("http://i.imgur.com/LfkSZ1B.jpg","http://i.imgur.com/LfkSZ1B.jpg  ")</f>
        <v xml:space="preserve">http://i.imgur.com/LfkSZ1B.jpg  </v>
      </c>
      <c r="P36" s="38" t="s">
        <v>329</v>
      </c>
      <c r="Q36" s="81" t="s">
        <v>330</v>
      </c>
    </row>
    <row r="37" spans="1:17" ht="12.75" customHeight="1" x14ac:dyDescent="0.2">
      <c r="A37" s="37" t="s">
        <v>297</v>
      </c>
      <c r="B37" s="38" t="s">
        <v>331</v>
      </c>
      <c r="C37" s="39">
        <v>385000</v>
      </c>
      <c r="D37" s="66" t="s">
        <v>81</v>
      </c>
      <c r="E37" s="67" t="s">
        <v>82</v>
      </c>
      <c r="F37" s="43">
        <v>2</v>
      </c>
      <c r="G37" s="45">
        <v>8.4</v>
      </c>
      <c r="H37" s="44">
        <v>9.1</v>
      </c>
      <c r="I37" s="45">
        <v>3</v>
      </c>
      <c r="J37" s="45">
        <v>7.4</v>
      </c>
      <c r="K37" s="48">
        <f t="shared" si="9"/>
        <v>8.2999999999999989</v>
      </c>
      <c r="L37" s="48">
        <f t="shared" si="10"/>
        <v>6.2666666666666666</v>
      </c>
      <c r="M37" s="48">
        <f t="shared" si="11"/>
        <v>6.5</v>
      </c>
      <c r="N37" s="82">
        <f t="shared" si="12"/>
        <v>6.9749999999999996</v>
      </c>
      <c r="O37" s="30" t="str">
        <f>HYPERLINK("http://i.imgur.com/TaPKAo7.jpg","http://i.imgur.com/TaPKAo7.jpg ")</f>
        <v xml:space="preserve">http://i.imgur.com/TaPKAo7.jpg </v>
      </c>
      <c r="P37" s="38" t="s">
        <v>332</v>
      </c>
      <c r="Q37" s="38" t="s">
        <v>333</v>
      </c>
    </row>
    <row r="38" spans="1:17" ht="12.75" customHeight="1" x14ac:dyDescent="0.2">
      <c r="A38" s="37" t="s">
        <v>297</v>
      </c>
      <c r="B38" s="38" t="s">
        <v>334</v>
      </c>
      <c r="C38" s="39">
        <v>350000</v>
      </c>
      <c r="D38" s="66" t="s">
        <v>81</v>
      </c>
      <c r="E38" s="67" t="s">
        <v>82</v>
      </c>
      <c r="F38" s="43">
        <v>2</v>
      </c>
      <c r="G38" s="44">
        <v>8.5</v>
      </c>
      <c r="H38" s="45">
        <v>7.8</v>
      </c>
      <c r="I38" s="45">
        <v>3.2</v>
      </c>
      <c r="J38" s="45">
        <v>7.8</v>
      </c>
      <c r="K38" s="48">
        <f t="shared" si="9"/>
        <v>8.0333333333333332</v>
      </c>
      <c r="L38" s="48">
        <f t="shared" si="10"/>
        <v>6.5</v>
      </c>
      <c r="M38" s="48">
        <f t="shared" si="11"/>
        <v>6.2666666666666666</v>
      </c>
      <c r="N38" s="52">
        <f t="shared" si="12"/>
        <v>6.8250000000000002</v>
      </c>
      <c r="O38" s="30" t="str">
        <f>HYPERLINK("http://i.imgur.com/O7DHKBS.jpg","http://i.imgur.com/O7DHKBS.jpg ")</f>
        <v xml:space="preserve">http://i.imgur.com/O7DHKBS.jpg </v>
      </c>
      <c r="P38" s="38" t="s">
        <v>335</v>
      </c>
      <c r="Q38" s="37" t="s">
        <v>336</v>
      </c>
    </row>
    <row r="39" spans="1:17" ht="12.75" customHeight="1" x14ac:dyDescent="0.2">
      <c r="A39" s="37" t="s">
        <v>297</v>
      </c>
      <c r="B39" s="37" t="s">
        <v>337</v>
      </c>
      <c r="C39" s="66" t="s">
        <v>338</v>
      </c>
      <c r="D39" s="66" t="s">
        <v>81</v>
      </c>
      <c r="E39" s="67" t="s">
        <v>82</v>
      </c>
      <c r="F39" s="43">
        <v>2</v>
      </c>
      <c r="G39" s="45">
        <v>8.1999999999999993</v>
      </c>
      <c r="H39" s="45">
        <v>9</v>
      </c>
      <c r="I39" s="45">
        <v>3</v>
      </c>
      <c r="J39" s="45">
        <v>7.4</v>
      </c>
      <c r="K39" s="48">
        <f t="shared" si="9"/>
        <v>8.2000000000000011</v>
      </c>
      <c r="L39" s="48">
        <f t="shared" si="10"/>
        <v>6.2</v>
      </c>
      <c r="M39" s="48">
        <f t="shared" si="11"/>
        <v>6.4666666666666659</v>
      </c>
      <c r="N39" s="52">
        <f t="shared" si="12"/>
        <v>6.9</v>
      </c>
      <c r="O39" s="41" t="str">
        <f>HYPERLINK("http://i.imgur.com/kq1pDPy.jpg","http://i.imgur.com/kq1pDPy.jpg")</f>
        <v>http://i.imgur.com/kq1pDPy.jpg</v>
      </c>
      <c r="P39" s="37" t="s">
        <v>339</v>
      </c>
      <c r="Q39" s="38" t="s">
        <v>333</v>
      </c>
    </row>
    <row r="40" spans="1:17" ht="12.75" customHeight="1" x14ac:dyDescent="0.2">
      <c r="A40" s="37" t="s">
        <v>297</v>
      </c>
      <c r="B40" s="37" t="s">
        <v>340</v>
      </c>
      <c r="C40" s="39">
        <v>240000</v>
      </c>
      <c r="D40" s="66" t="s">
        <v>81</v>
      </c>
      <c r="E40" s="67" t="s">
        <v>82</v>
      </c>
      <c r="F40" s="43">
        <v>2</v>
      </c>
      <c r="G40" s="44">
        <v>8.5</v>
      </c>
      <c r="H40" s="45">
        <v>7.5</v>
      </c>
      <c r="I40" s="45">
        <v>3.2</v>
      </c>
      <c r="J40" s="45">
        <v>7.7</v>
      </c>
      <c r="K40" s="48">
        <f t="shared" si="9"/>
        <v>7.8999999999999995</v>
      </c>
      <c r="L40" s="48">
        <f t="shared" si="10"/>
        <v>6.4666666666666659</v>
      </c>
      <c r="M40" s="48">
        <f t="shared" si="11"/>
        <v>6.1333333333333329</v>
      </c>
      <c r="N40" s="52">
        <f t="shared" si="12"/>
        <v>6.7249999999999996</v>
      </c>
      <c r="O40" s="41" t="str">
        <f>HYPERLINK("http://i.imgur.com/PJEGRPW.jpg","http://i.imgur.com/PJEGRPW.jpg")</f>
        <v>http://i.imgur.com/PJEGRPW.jpg</v>
      </c>
      <c r="P40" s="38" t="s">
        <v>341</v>
      </c>
      <c r="Q40" s="37" t="s">
        <v>336</v>
      </c>
    </row>
    <row r="41" spans="1:17" ht="12.75" customHeight="1" x14ac:dyDescent="0.2">
      <c r="A41" s="37" t="s">
        <v>297</v>
      </c>
      <c r="B41" s="37" t="s">
        <v>342</v>
      </c>
      <c r="C41" s="39">
        <v>195000</v>
      </c>
      <c r="D41" s="66" t="s">
        <v>81</v>
      </c>
      <c r="E41" s="67" t="s">
        <v>82</v>
      </c>
      <c r="F41" s="43">
        <v>2</v>
      </c>
      <c r="G41" s="44">
        <v>8.5</v>
      </c>
      <c r="H41" s="45">
        <v>8.8000000000000007</v>
      </c>
      <c r="I41" s="45">
        <v>2.7</v>
      </c>
      <c r="J41" s="45">
        <v>7.2</v>
      </c>
      <c r="K41" s="48">
        <f t="shared" si="9"/>
        <v>8.1666666666666661</v>
      </c>
      <c r="L41" s="48">
        <f t="shared" si="10"/>
        <v>6.1333333333333329</v>
      </c>
      <c r="M41" s="48">
        <f t="shared" si="11"/>
        <v>6.2333333333333334</v>
      </c>
      <c r="N41" s="52">
        <f t="shared" si="12"/>
        <v>6.8</v>
      </c>
      <c r="O41" s="41" t="str">
        <f>HYPERLINK("http://i.imgur.com/VGx2e05.jpg","http://i.imgur.com/VGx2e05.jpg")</f>
        <v>http://i.imgur.com/VGx2e05.jpg</v>
      </c>
      <c r="P41" s="37" t="s">
        <v>343</v>
      </c>
      <c r="Q41" s="37" t="s">
        <v>344</v>
      </c>
    </row>
    <row r="42" spans="1:17" ht="12.75" customHeight="1" x14ac:dyDescent="0.2">
      <c r="A42" s="37" t="s">
        <v>297</v>
      </c>
      <c r="B42" s="37" t="s">
        <v>345</v>
      </c>
      <c r="C42" s="39">
        <v>150000</v>
      </c>
      <c r="D42" s="66" t="s">
        <v>81</v>
      </c>
      <c r="E42" s="67" t="s">
        <v>82</v>
      </c>
      <c r="F42" s="43">
        <v>2</v>
      </c>
      <c r="G42" s="45">
        <v>8.3000000000000007</v>
      </c>
      <c r="H42" s="45">
        <v>8.5</v>
      </c>
      <c r="I42" s="55">
        <v>3.3</v>
      </c>
      <c r="J42" s="45">
        <v>7.7</v>
      </c>
      <c r="K42" s="48">
        <f t="shared" si="9"/>
        <v>8.1666666666666661</v>
      </c>
      <c r="L42" s="48">
        <f t="shared" si="10"/>
        <v>6.4333333333333336</v>
      </c>
      <c r="M42" s="48">
        <f t="shared" si="11"/>
        <v>6.5</v>
      </c>
      <c r="N42" s="52">
        <f t="shared" si="12"/>
        <v>6.95</v>
      </c>
      <c r="O42" s="41" t="str">
        <f>HYPERLINK("http://i.imgur.com/FZR99VW.jpg","http://i.imgur.com/FZR99VW.jpg")</f>
        <v>http://i.imgur.com/FZR99VW.jpg</v>
      </c>
      <c r="P42" s="38" t="s">
        <v>346</v>
      </c>
      <c r="Q42" s="37" t="s">
        <v>347</v>
      </c>
    </row>
    <row r="43" spans="1:17" ht="12.75" customHeight="1" x14ac:dyDescent="0.2">
      <c r="A43" s="37" t="s">
        <v>297</v>
      </c>
      <c r="B43" s="37" t="s">
        <v>348</v>
      </c>
      <c r="C43" s="70">
        <v>145000</v>
      </c>
      <c r="D43" s="66" t="s">
        <v>81</v>
      </c>
      <c r="E43" s="67" t="s">
        <v>82</v>
      </c>
      <c r="F43" s="43">
        <v>2</v>
      </c>
      <c r="G43" s="45">
        <v>8.1999999999999904</v>
      </c>
      <c r="H43" s="45">
        <v>8.5</v>
      </c>
      <c r="I43" s="45">
        <v>2.7</v>
      </c>
      <c r="J43" s="45">
        <v>8</v>
      </c>
      <c r="K43" s="48">
        <f t="shared" si="9"/>
        <v>8.233333333333329</v>
      </c>
      <c r="L43" s="48">
        <f t="shared" si="10"/>
        <v>6.2999999999999972</v>
      </c>
      <c r="M43" s="48">
        <f t="shared" si="11"/>
        <v>6.3999999999999995</v>
      </c>
      <c r="N43" s="52">
        <f t="shared" si="12"/>
        <v>6.8499999999999979</v>
      </c>
      <c r="O43" s="41" t="str">
        <f>HYPERLINK("http://i.imgur.com/VWZO0zc.jpg","http://i.imgur.com/VWZO0zc.jpg")</f>
        <v>http://i.imgur.com/VWZO0zc.jpg</v>
      </c>
      <c r="P43" s="37"/>
      <c r="Q43" s="37" t="s">
        <v>349</v>
      </c>
    </row>
    <row r="44" spans="1:17" ht="12.75" customHeight="1" x14ac:dyDescent="0.2">
      <c r="A44" s="37" t="s">
        <v>297</v>
      </c>
      <c r="B44" s="38" t="s">
        <v>350</v>
      </c>
      <c r="C44" s="39">
        <v>140000</v>
      </c>
      <c r="D44" s="66" t="s">
        <v>81</v>
      </c>
      <c r="E44" s="67" t="s">
        <v>82</v>
      </c>
      <c r="F44" s="43">
        <v>2</v>
      </c>
      <c r="G44" s="45">
        <v>8.1999999999999993</v>
      </c>
      <c r="H44" s="83">
        <v>9</v>
      </c>
      <c r="I44" s="45">
        <v>3.3</v>
      </c>
      <c r="J44" s="45">
        <v>7.4</v>
      </c>
      <c r="K44" s="48">
        <f t="shared" si="9"/>
        <v>8.2000000000000011</v>
      </c>
      <c r="L44" s="48">
        <f t="shared" si="10"/>
        <v>6.3</v>
      </c>
      <c r="M44" s="48">
        <f t="shared" si="11"/>
        <v>6.5666666666666664</v>
      </c>
      <c r="N44" s="84">
        <f t="shared" si="12"/>
        <v>6.9749999999999996</v>
      </c>
      <c r="O44" s="41" t="str">
        <f>HYPERLINK("http://i.imgur.com/G50RhCG.jpg","http://i.imgur.com/G50RhCG.jpg")</f>
        <v>http://i.imgur.com/G50RhCG.jpg</v>
      </c>
      <c r="P44" s="37" t="s">
        <v>351</v>
      </c>
      <c r="Q44" s="37" t="s">
        <v>352</v>
      </c>
    </row>
    <row r="45" spans="1:17" ht="16.5" customHeight="1" x14ac:dyDescent="0.2">
      <c r="A45" s="37" t="s">
        <v>297</v>
      </c>
      <c r="B45" s="38" t="s">
        <v>353</v>
      </c>
      <c r="C45" s="39">
        <v>138000</v>
      </c>
      <c r="D45" s="66" t="s">
        <v>81</v>
      </c>
      <c r="E45" s="67" t="s">
        <v>82</v>
      </c>
      <c r="F45" s="43">
        <v>2</v>
      </c>
      <c r="G45" s="45">
        <v>8.1999999999999993</v>
      </c>
      <c r="H45" s="45">
        <v>8.3000000000000007</v>
      </c>
      <c r="I45" s="45">
        <v>2.7</v>
      </c>
      <c r="J45" s="45">
        <v>7.7</v>
      </c>
      <c r="K45" s="48">
        <f t="shared" si="9"/>
        <v>8.0666666666666664</v>
      </c>
      <c r="L45" s="48">
        <f t="shared" si="10"/>
        <v>6.1999999999999993</v>
      </c>
      <c r="M45" s="48">
        <f t="shared" si="11"/>
        <v>6.2333333333333334</v>
      </c>
      <c r="N45" s="52">
        <f t="shared" si="12"/>
        <v>6.7249999999999996</v>
      </c>
      <c r="O45" s="30" t="str">
        <f>HYPERLINK("http://i.imgur.com/QwyWDsKs.jpg","http://i.imgur.com/QwyWDsKs.jpg")</f>
        <v>http://i.imgur.com/QwyWDsKs.jpg</v>
      </c>
      <c r="P45" s="37"/>
      <c r="Q45" s="37" t="s">
        <v>354</v>
      </c>
    </row>
    <row r="46" spans="1:17" ht="12.75" customHeight="1" x14ac:dyDescent="0.2">
      <c r="A46" s="37" t="s">
        <v>297</v>
      </c>
      <c r="B46" s="38" t="s">
        <v>355</v>
      </c>
      <c r="C46" s="39">
        <v>138000</v>
      </c>
      <c r="D46" s="66" t="s">
        <v>81</v>
      </c>
      <c r="E46" s="67" t="s">
        <v>82</v>
      </c>
      <c r="F46" s="43">
        <v>2</v>
      </c>
      <c r="G46" s="45">
        <v>8.1</v>
      </c>
      <c r="H46" s="45">
        <v>8.3000000000000007</v>
      </c>
      <c r="I46" s="45">
        <v>2.7</v>
      </c>
      <c r="J46" s="45">
        <v>7.7</v>
      </c>
      <c r="K46" s="48">
        <f t="shared" si="9"/>
        <v>8.0333333333333332</v>
      </c>
      <c r="L46" s="48">
        <f t="shared" si="10"/>
        <v>6.166666666666667</v>
      </c>
      <c r="M46" s="48">
        <f t="shared" si="11"/>
        <v>6.2333333333333334</v>
      </c>
      <c r="N46" s="52">
        <f t="shared" si="12"/>
        <v>6.7</v>
      </c>
      <c r="O46" s="41" t="str">
        <f>HYPERLINK("http://i.imgur.com/Ye1NkdE.jpg","http://i.imgur.com/Ye1NkdE.jpg")</f>
        <v>http://i.imgur.com/Ye1NkdE.jpg</v>
      </c>
      <c r="P46" s="37"/>
      <c r="Q46" s="37" t="s">
        <v>354</v>
      </c>
    </row>
    <row r="47" spans="1:17" ht="12.75" customHeight="1" x14ac:dyDescent="0.2">
      <c r="A47" s="37" t="s">
        <v>297</v>
      </c>
      <c r="B47" s="38" t="s">
        <v>356</v>
      </c>
      <c r="C47" s="39">
        <v>132000</v>
      </c>
      <c r="D47" s="66" t="s">
        <v>81</v>
      </c>
      <c r="E47" s="67" t="s">
        <v>82</v>
      </c>
      <c r="F47" s="43">
        <v>2</v>
      </c>
      <c r="G47" s="45">
        <v>8.1999999999999993</v>
      </c>
      <c r="H47" s="83">
        <v>9</v>
      </c>
      <c r="I47" s="56">
        <v>3.3</v>
      </c>
      <c r="J47" s="45">
        <v>7.4</v>
      </c>
      <c r="K47" s="48">
        <f t="shared" si="9"/>
        <v>8.2000000000000011</v>
      </c>
      <c r="L47" s="48">
        <f t="shared" si="10"/>
        <v>6.3</v>
      </c>
      <c r="M47" s="48">
        <f t="shared" si="11"/>
        <v>6.5666666666666664</v>
      </c>
      <c r="N47" s="84">
        <f t="shared" si="12"/>
        <v>6.9749999999999996</v>
      </c>
      <c r="O47" s="41" t="str">
        <f>HYPERLINK("http://i.imgur.com/G50RhCG.jpg","http://i.imgur.com/G50RhCG.jpg")</f>
        <v>http://i.imgur.com/G50RhCG.jpg</v>
      </c>
      <c r="P47" s="37"/>
      <c r="Q47" s="37" t="s">
        <v>352</v>
      </c>
    </row>
    <row r="48" spans="1:17" ht="12.75" customHeight="1" x14ac:dyDescent="0.2">
      <c r="A48" s="37" t="s">
        <v>297</v>
      </c>
      <c r="B48" s="37" t="s">
        <v>357</v>
      </c>
      <c r="C48" s="39">
        <v>130000</v>
      </c>
      <c r="D48" s="66" t="s">
        <v>81</v>
      </c>
      <c r="E48" s="67" t="s">
        <v>82</v>
      </c>
      <c r="F48" s="43">
        <v>2</v>
      </c>
      <c r="G48" s="45">
        <v>8.3000000000000007</v>
      </c>
      <c r="H48" s="45">
        <v>8.3000000000000007</v>
      </c>
      <c r="I48" s="55">
        <v>3.3</v>
      </c>
      <c r="J48" s="45">
        <v>7.7</v>
      </c>
      <c r="K48" s="48">
        <f t="shared" si="9"/>
        <v>8.1</v>
      </c>
      <c r="L48" s="48">
        <f t="shared" si="10"/>
        <v>6.4333333333333336</v>
      </c>
      <c r="M48" s="48">
        <f t="shared" si="11"/>
        <v>6.4333333333333336</v>
      </c>
      <c r="N48" s="52">
        <f t="shared" si="12"/>
        <v>6.9</v>
      </c>
      <c r="O48" s="41" t="str">
        <f>HYPERLINK("http://i.imgur.com/UvM645u.jpg","http://i.imgur.com/UvM645u.jpg")</f>
        <v>http://i.imgur.com/UvM645u.jpg</v>
      </c>
      <c r="P48" s="37" t="s">
        <v>351</v>
      </c>
      <c r="Q48" s="37" t="s">
        <v>358</v>
      </c>
    </row>
    <row r="49" spans="1:17" ht="12.75" customHeight="1" x14ac:dyDescent="0.2">
      <c r="A49" s="85" t="s">
        <v>297</v>
      </c>
      <c r="B49" s="68" t="s">
        <v>359</v>
      </c>
      <c r="C49" s="86">
        <v>105000</v>
      </c>
      <c r="D49" s="87" t="s">
        <v>81</v>
      </c>
      <c r="E49" s="88" t="s">
        <v>82</v>
      </c>
      <c r="F49" s="89">
        <v>2</v>
      </c>
      <c r="G49" s="90">
        <v>7.9</v>
      </c>
      <c r="H49" s="91">
        <v>8.5</v>
      </c>
      <c r="I49" s="92">
        <v>3.3</v>
      </c>
      <c r="J49" s="91">
        <v>7.3</v>
      </c>
      <c r="K49" s="93">
        <f>(H49+G49+J49)/3</f>
        <v>7.8999999999999995</v>
      </c>
      <c r="L49" s="93">
        <f>(G49+I49+J49)/3</f>
        <v>6.166666666666667</v>
      </c>
      <c r="M49" s="93">
        <f t="shared" si="11"/>
        <v>6.3666666666666671</v>
      </c>
      <c r="N49" s="94">
        <f>(G49+I49+H49+J49)/4</f>
        <v>6.75</v>
      </c>
      <c r="O49" s="95" t="str">
        <f>HYPERLINK("http://i.imgur.com/9VuoplK.jpg","http://i.imgur.com/9VuoplK.jpg")</f>
        <v>http://i.imgur.com/9VuoplK.jpg</v>
      </c>
      <c r="P49" s="85"/>
      <c r="Q49" s="4" t="s">
        <v>278</v>
      </c>
    </row>
    <row r="50" spans="1:17" ht="12.75" customHeight="1" x14ac:dyDescent="0.2">
      <c r="A50" s="37" t="s">
        <v>297</v>
      </c>
      <c r="B50" s="37" t="s">
        <v>360</v>
      </c>
      <c r="C50" s="39">
        <v>120000</v>
      </c>
      <c r="D50" s="66" t="s">
        <v>81</v>
      </c>
      <c r="E50" s="67" t="s">
        <v>82</v>
      </c>
      <c r="F50" s="43">
        <v>2</v>
      </c>
      <c r="G50" s="45">
        <v>8.3000000000000007</v>
      </c>
      <c r="H50" s="45">
        <v>8.3000000000000007</v>
      </c>
      <c r="I50" s="55">
        <v>3.3</v>
      </c>
      <c r="J50" s="45">
        <v>7.7</v>
      </c>
      <c r="K50" s="48">
        <f>(H50+G50+J50)/3</f>
        <v>8.1</v>
      </c>
      <c r="L50" s="48">
        <f>(G50+I50+J50)/3</f>
        <v>6.4333333333333336</v>
      </c>
      <c r="M50" s="48">
        <f t="shared" si="11"/>
        <v>6.4333333333333336</v>
      </c>
      <c r="N50" s="52">
        <f>(G50+I50+H50+J50)/4</f>
        <v>6.9</v>
      </c>
      <c r="O50" s="54" t="s">
        <v>361</v>
      </c>
      <c r="P50" s="37"/>
      <c r="Q50" s="37" t="s">
        <v>358</v>
      </c>
    </row>
    <row r="51" spans="1:17" ht="12.75" customHeight="1" x14ac:dyDescent="0.2">
      <c r="A51" s="96" t="s">
        <v>297</v>
      </c>
      <c r="B51" s="97" t="s">
        <v>362</v>
      </c>
      <c r="C51" s="98">
        <v>116000</v>
      </c>
      <c r="D51" s="98" t="s">
        <v>81</v>
      </c>
      <c r="E51" s="97" t="s">
        <v>82</v>
      </c>
      <c r="F51" s="99">
        <v>4</v>
      </c>
      <c r="G51" s="100">
        <v>8.048</v>
      </c>
      <c r="H51" s="100">
        <v>7.5</v>
      </c>
      <c r="I51" s="101">
        <v>3.16</v>
      </c>
      <c r="J51" s="100">
        <v>7.7270000000000003</v>
      </c>
      <c r="K51" s="102">
        <f>(H51+G51+J51)/3</f>
        <v>7.7583333333333329</v>
      </c>
      <c r="L51" s="64">
        <f>(G51+I51+J51)/3</f>
        <v>6.3116666666666674</v>
      </c>
      <c r="M51" s="102">
        <f t="shared" si="11"/>
        <v>6.1290000000000004</v>
      </c>
      <c r="N51" s="103">
        <f>(G51+I51+H51+J51)/4</f>
        <v>6.6087499999999997</v>
      </c>
      <c r="O51" s="104" t="s">
        <v>363</v>
      </c>
      <c r="P51" s="105" t="s">
        <v>319</v>
      </c>
      <c r="Q51" s="106" t="s">
        <v>364</v>
      </c>
    </row>
    <row r="52" spans="1:17" ht="12.75" customHeight="1" x14ac:dyDescent="0.2">
      <c r="A52" s="37" t="s">
        <v>297</v>
      </c>
      <c r="B52" s="37" t="s">
        <v>365</v>
      </c>
      <c r="C52" s="39">
        <v>105000</v>
      </c>
      <c r="D52" s="66" t="s">
        <v>81</v>
      </c>
      <c r="E52" s="67" t="s">
        <v>82</v>
      </c>
      <c r="F52" s="43">
        <v>2</v>
      </c>
      <c r="G52" s="45">
        <v>7.9</v>
      </c>
      <c r="H52" s="45">
        <v>8.5</v>
      </c>
      <c r="I52" s="56">
        <v>3.3</v>
      </c>
      <c r="J52" s="45">
        <v>7.3</v>
      </c>
      <c r="K52" s="48">
        <f t="shared" ref="K52:K64" si="13">(H52+G52+J52)/3</f>
        <v>7.8999999999999995</v>
      </c>
      <c r="L52" s="48">
        <f t="shared" ref="L52:L64" si="14">(G52+I52+J52)/3</f>
        <v>6.166666666666667</v>
      </c>
      <c r="M52" s="48">
        <f t="shared" si="11"/>
        <v>6.3666666666666671</v>
      </c>
      <c r="N52" s="52">
        <f t="shared" ref="N52:N64" si="15">(G52+I52+H52+J52)/4</f>
        <v>6.75</v>
      </c>
      <c r="O52" s="54" t="s">
        <v>366</v>
      </c>
      <c r="P52" s="37"/>
      <c r="Q52" s="37" t="s">
        <v>367</v>
      </c>
    </row>
    <row r="53" spans="1:17" ht="12.75" customHeight="1" x14ac:dyDescent="0.2">
      <c r="A53" s="37" t="s">
        <v>297</v>
      </c>
      <c r="B53" s="37" t="s">
        <v>368</v>
      </c>
      <c r="C53" s="39" t="s">
        <v>369</v>
      </c>
      <c r="D53" s="66" t="s">
        <v>81</v>
      </c>
      <c r="E53" s="67" t="s">
        <v>82</v>
      </c>
      <c r="F53" s="43">
        <v>2</v>
      </c>
      <c r="G53" s="45">
        <v>7.5</v>
      </c>
      <c r="H53" s="45">
        <v>3.8</v>
      </c>
      <c r="I53" s="45">
        <v>3</v>
      </c>
      <c r="J53" s="45">
        <v>7.9</v>
      </c>
      <c r="K53" s="48">
        <f t="shared" si="13"/>
        <v>6.4000000000000012</v>
      </c>
      <c r="L53" s="48">
        <f t="shared" si="14"/>
        <v>6.1333333333333329</v>
      </c>
      <c r="M53" s="48">
        <f t="shared" si="11"/>
        <v>4.8999999999999995</v>
      </c>
      <c r="N53" s="52">
        <f t="shared" si="15"/>
        <v>5.5500000000000007</v>
      </c>
      <c r="O53" s="54" t="s">
        <v>370</v>
      </c>
      <c r="P53" s="37"/>
      <c r="Q53" s="37" t="s">
        <v>371</v>
      </c>
    </row>
    <row r="54" spans="1:17" ht="12.75" customHeight="1" x14ac:dyDescent="0.2">
      <c r="A54" s="37" t="s">
        <v>297</v>
      </c>
      <c r="B54" s="37" t="s">
        <v>372</v>
      </c>
      <c r="C54" s="39" t="s">
        <v>373</v>
      </c>
      <c r="D54" s="66" t="s">
        <v>81</v>
      </c>
      <c r="E54" s="67" t="s">
        <v>82</v>
      </c>
      <c r="F54" s="43">
        <v>2</v>
      </c>
      <c r="G54" s="45">
        <v>8.3000000000000007</v>
      </c>
      <c r="H54" s="45">
        <v>8.5</v>
      </c>
      <c r="I54" s="56">
        <v>3.3</v>
      </c>
      <c r="J54" s="45">
        <v>7.7</v>
      </c>
      <c r="K54" s="48">
        <f t="shared" si="13"/>
        <v>8.1666666666666661</v>
      </c>
      <c r="L54" s="48">
        <f t="shared" si="14"/>
        <v>6.4333333333333336</v>
      </c>
      <c r="M54" s="48">
        <f t="shared" si="11"/>
        <v>6.5</v>
      </c>
      <c r="N54" s="52">
        <f t="shared" si="15"/>
        <v>6.95</v>
      </c>
      <c r="O54" s="54" t="s">
        <v>374</v>
      </c>
      <c r="P54" s="37" t="s">
        <v>351</v>
      </c>
      <c r="Q54" s="37" t="s">
        <v>375</v>
      </c>
    </row>
    <row r="55" spans="1:17" ht="12.75" customHeight="1" x14ac:dyDescent="0.2">
      <c r="A55" s="37" t="s">
        <v>297</v>
      </c>
      <c r="B55" s="37" t="s">
        <v>376</v>
      </c>
      <c r="C55" s="39">
        <v>100000</v>
      </c>
      <c r="D55" s="66" t="s">
        <v>81</v>
      </c>
      <c r="E55" s="67" t="s">
        <v>82</v>
      </c>
      <c r="F55" s="43">
        <v>2</v>
      </c>
      <c r="G55" s="45">
        <v>8.1999999999999904</v>
      </c>
      <c r="H55" s="45">
        <v>8.5</v>
      </c>
      <c r="I55" s="45">
        <v>2.7</v>
      </c>
      <c r="J55" s="45">
        <v>7.9</v>
      </c>
      <c r="K55" s="48">
        <f t="shared" si="13"/>
        <v>8.1999999999999957</v>
      </c>
      <c r="L55" s="48">
        <f t="shared" si="14"/>
        <v>6.2666666666666631</v>
      </c>
      <c r="M55" s="48">
        <f t="shared" si="11"/>
        <v>6.3666666666666663</v>
      </c>
      <c r="N55" s="52">
        <f t="shared" si="15"/>
        <v>6.8249999999999975</v>
      </c>
      <c r="O55" s="54" t="s">
        <v>377</v>
      </c>
      <c r="P55" s="37"/>
      <c r="Q55" s="37" t="s">
        <v>378</v>
      </c>
    </row>
    <row r="56" spans="1:17" ht="12.75" customHeight="1" x14ac:dyDescent="0.2">
      <c r="A56" s="37" t="s">
        <v>297</v>
      </c>
      <c r="B56" s="38" t="s">
        <v>379</v>
      </c>
      <c r="C56" s="39" t="s">
        <v>380</v>
      </c>
      <c r="D56" s="39" t="s">
        <v>81</v>
      </c>
      <c r="E56" s="42" t="s">
        <v>82</v>
      </c>
      <c r="F56" s="43">
        <v>4</v>
      </c>
      <c r="G56" s="45">
        <v>7.8</v>
      </c>
      <c r="H56" s="45">
        <v>7.3</v>
      </c>
      <c r="I56" s="45">
        <v>3</v>
      </c>
      <c r="J56" s="45">
        <v>7.4</v>
      </c>
      <c r="K56" s="48">
        <f t="shared" si="13"/>
        <v>7.5</v>
      </c>
      <c r="L56" s="48">
        <f t="shared" si="14"/>
        <v>6.0666666666666673</v>
      </c>
      <c r="M56" s="48">
        <f t="shared" si="11"/>
        <v>5.8999999999999995</v>
      </c>
      <c r="N56" s="52">
        <f t="shared" si="15"/>
        <v>6.375</v>
      </c>
      <c r="O56" s="30" t="str">
        <f>HYPERLINK("http://i.imgur.com/zlHZJMAs.jpg","http://i.imgur.com/zlHZJMAs.jpg ")</f>
        <v xml:space="preserve">http://i.imgur.com/zlHZJMAs.jpg </v>
      </c>
      <c r="P56" s="38" t="s">
        <v>381</v>
      </c>
      <c r="Q56" s="37" t="s">
        <v>382</v>
      </c>
    </row>
    <row r="57" spans="1:17" ht="12.75" customHeight="1" x14ac:dyDescent="0.2">
      <c r="A57" s="38" t="s">
        <v>297</v>
      </c>
      <c r="B57" s="38" t="s">
        <v>383</v>
      </c>
      <c r="C57" s="39" t="s">
        <v>384</v>
      </c>
      <c r="D57" s="39" t="s">
        <v>81</v>
      </c>
      <c r="E57" s="42" t="s">
        <v>82</v>
      </c>
      <c r="F57" s="43">
        <v>4</v>
      </c>
      <c r="G57" s="45">
        <v>7.9</v>
      </c>
      <c r="H57" s="45">
        <v>7.8</v>
      </c>
      <c r="I57" s="45">
        <v>1.7</v>
      </c>
      <c r="J57" s="45">
        <v>7.4</v>
      </c>
      <c r="K57" s="48">
        <f t="shared" si="13"/>
        <v>7.7</v>
      </c>
      <c r="L57" s="48">
        <f t="shared" si="14"/>
        <v>5.666666666666667</v>
      </c>
      <c r="M57" s="48">
        <f t="shared" si="11"/>
        <v>5.6333333333333329</v>
      </c>
      <c r="N57" s="52">
        <f t="shared" si="15"/>
        <v>6.1999999999999993</v>
      </c>
      <c r="O57" s="30" t="str">
        <f>HYPERLINK("http://i.imgur.com/q4LtlSf.jpg","http://i.imgur.com/q4LtlSf.jpg ")</f>
        <v xml:space="preserve">http://i.imgur.com/q4LtlSf.jpg </v>
      </c>
      <c r="P57" s="38" t="s">
        <v>325</v>
      </c>
      <c r="Q57" s="38" t="s">
        <v>326</v>
      </c>
    </row>
    <row r="58" spans="1:17" ht="12.75" customHeight="1" x14ac:dyDescent="0.2">
      <c r="A58" s="37" t="s">
        <v>297</v>
      </c>
      <c r="B58" s="37" t="s">
        <v>385</v>
      </c>
      <c r="C58" s="39">
        <v>80000</v>
      </c>
      <c r="D58" s="39">
        <v>8000</v>
      </c>
      <c r="E58" s="67" t="s">
        <v>386</v>
      </c>
      <c r="F58" s="43">
        <v>2</v>
      </c>
      <c r="G58" s="45">
        <v>7.9</v>
      </c>
      <c r="H58" s="45">
        <v>7.3</v>
      </c>
      <c r="I58" s="45">
        <v>3</v>
      </c>
      <c r="J58" s="45">
        <v>7</v>
      </c>
      <c r="K58" s="48">
        <f t="shared" si="13"/>
        <v>7.3999999999999995</v>
      </c>
      <c r="L58" s="48">
        <f t="shared" si="14"/>
        <v>5.9666666666666659</v>
      </c>
      <c r="M58" s="48">
        <f t="shared" si="11"/>
        <v>5.7666666666666666</v>
      </c>
      <c r="N58" s="52">
        <f t="shared" si="15"/>
        <v>6.3</v>
      </c>
      <c r="O58" s="41" t="str">
        <f>HYPERLINK("http://i.imgur.com/okZPe8B.jpg","http://i.imgur.com/okZPe8B.jpg")</f>
        <v>http://i.imgur.com/okZPe8B.jpg</v>
      </c>
      <c r="P58" s="37"/>
      <c r="Q58" s="37" t="s">
        <v>387</v>
      </c>
    </row>
    <row r="59" spans="1:17" ht="12.75" customHeight="1" x14ac:dyDescent="0.2">
      <c r="A59" s="38" t="s">
        <v>297</v>
      </c>
      <c r="B59" s="38" t="s">
        <v>388</v>
      </c>
      <c r="C59" s="39" t="s">
        <v>389</v>
      </c>
      <c r="D59" s="39" t="s">
        <v>81</v>
      </c>
      <c r="E59" s="42" t="s">
        <v>82</v>
      </c>
      <c r="F59" s="43">
        <v>2</v>
      </c>
      <c r="G59" s="45">
        <v>7.1</v>
      </c>
      <c r="H59" s="45">
        <v>5.8</v>
      </c>
      <c r="I59" s="45">
        <v>1.8</v>
      </c>
      <c r="J59" s="45">
        <v>6.4</v>
      </c>
      <c r="K59" s="48">
        <f t="shared" si="13"/>
        <v>6.4333333333333327</v>
      </c>
      <c r="L59" s="48">
        <f t="shared" si="14"/>
        <v>5.1000000000000005</v>
      </c>
      <c r="M59" s="48">
        <f t="shared" si="11"/>
        <v>4.666666666666667</v>
      </c>
      <c r="N59" s="52">
        <f t="shared" si="15"/>
        <v>5.2750000000000004</v>
      </c>
      <c r="O59" s="30" t="str">
        <f>HYPERLINK("http://i.imgur.com/dfTnh7j.jpg","http://i.imgur.com/dfTnh7j.jpg ")</f>
        <v xml:space="preserve">http://i.imgur.com/dfTnh7j.jpg </v>
      </c>
      <c r="P59" s="38" t="s">
        <v>390</v>
      </c>
      <c r="Q59" s="38" t="s">
        <v>391</v>
      </c>
    </row>
    <row r="60" spans="1:17" ht="12.75" customHeight="1" x14ac:dyDescent="0.2">
      <c r="A60" s="37" t="s">
        <v>297</v>
      </c>
      <c r="B60" s="37" t="s">
        <v>392</v>
      </c>
      <c r="C60" s="39" t="s">
        <v>393</v>
      </c>
      <c r="D60" s="39">
        <v>3600</v>
      </c>
      <c r="E60" s="67" t="s">
        <v>386</v>
      </c>
      <c r="F60" s="43">
        <v>2</v>
      </c>
      <c r="G60" s="45">
        <v>8</v>
      </c>
      <c r="H60" s="45">
        <v>8</v>
      </c>
      <c r="I60" s="45">
        <v>3</v>
      </c>
      <c r="J60" s="45">
        <v>7.4</v>
      </c>
      <c r="K60" s="48">
        <f t="shared" si="13"/>
        <v>7.8</v>
      </c>
      <c r="L60" s="48">
        <f t="shared" si="14"/>
        <v>6.1333333333333329</v>
      </c>
      <c r="M60" s="48">
        <f t="shared" si="11"/>
        <v>6.1333333333333329</v>
      </c>
      <c r="N60" s="52">
        <f t="shared" si="15"/>
        <v>6.6</v>
      </c>
      <c r="O60" s="41" t="str">
        <f>HYPERLINK("http://i.imgur.com/atgGb6E.jpg","http://i.imgur.com/atgGb6E.jpg")</f>
        <v>http://i.imgur.com/atgGb6E.jpg</v>
      </c>
      <c r="P60" s="37"/>
      <c r="Q60" s="37" t="s">
        <v>394</v>
      </c>
    </row>
    <row r="61" spans="1:17" ht="12.75" customHeight="1" x14ac:dyDescent="0.2">
      <c r="A61" s="37" t="s">
        <v>297</v>
      </c>
      <c r="B61" s="37" t="s">
        <v>395</v>
      </c>
      <c r="C61" s="39" t="s">
        <v>396</v>
      </c>
      <c r="D61" s="39">
        <v>3500</v>
      </c>
      <c r="E61" s="67" t="s">
        <v>386</v>
      </c>
      <c r="F61" s="43">
        <v>4</v>
      </c>
      <c r="G61" s="45">
        <v>7.8</v>
      </c>
      <c r="H61" s="45">
        <v>6.8</v>
      </c>
      <c r="I61" s="45">
        <v>3</v>
      </c>
      <c r="J61" s="45">
        <v>7.4</v>
      </c>
      <c r="K61" s="48">
        <f t="shared" si="13"/>
        <v>7.333333333333333</v>
      </c>
      <c r="L61" s="48">
        <f t="shared" si="14"/>
        <v>6.0666666666666673</v>
      </c>
      <c r="M61" s="48">
        <f t="shared" si="11"/>
        <v>5.7333333333333334</v>
      </c>
      <c r="N61" s="52">
        <f t="shared" si="15"/>
        <v>6.25</v>
      </c>
      <c r="O61" s="41" t="str">
        <f>HYPERLINK("http://i.imgur.com/o6TRnLM.jpg","http://i.imgur.com/o6TRnLM.jpg")</f>
        <v>http://i.imgur.com/o6TRnLM.jpg</v>
      </c>
      <c r="P61" s="37"/>
      <c r="Q61" s="37" t="s">
        <v>382</v>
      </c>
    </row>
    <row r="62" spans="1:17" ht="12.75" customHeight="1" x14ac:dyDescent="0.2">
      <c r="A62" s="37" t="s">
        <v>297</v>
      </c>
      <c r="B62" s="37" t="s">
        <v>397</v>
      </c>
      <c r="C62" s="39" t="s">
        <v>398</v>
      </c>
      <c r="D62" s="39">
        <v>2400</v>
      </c>
      <c r="E62" s="67" t="s">
        <v>386</v>
      </c>
      <c r="F62" s="43">
        <v>2</v>
      </c>
      <c r="G62" s="45">
        <v>7.5</v>
      </c>
      <c r="H62" s="45">
        <v>5.5</v>
      </c>
      <c r="I62" s="45">
        <v>2.7</v>
      </c>
      <c r="J62" s="45">
        <v>6.8</v>
      </c>
      <c r="K62" s="48">
        <f t="shared" si="13"/>
        <v>6.6000000000000005</v>
      </c>
      <c r="L62" s="48">
        <f t="shared" si="14"/>
        <v>5.666666666666667</v>
      </c>
      <c r="M62" s="48">
        <f t="shared" si="11"/>
        <v>5</v>
      </c>
      <c r="N62" s="52">
        <f t="shared" si="15"/>
        <v>5.625</v>
      </c>
      <c r="O62" s="41" t="str">
        <f>HYPERLINK("http://i.imgur.com/TqdcVw7.jpg","http://i.imgur.com/TqdcVw7.jpg")</f>
        <v>http://i.imgur.com/TqdcVw7.jpg</v>
      </c>
      <c r="P62" s="37"/>
      <c r="Q62" s="37" t="s">
        <v>399</v>
      </c>
    </row>
    <row r="63" spans="1:17" ht="12.75" customHeight="1" x14ac:dyDescent="0.2">
      <c r="A63" s="37" t="s">
        <v>297</v>
      </c>
      <c r="B63" s="37" t="s">
        <v>400</v>
      </c>
      <c r="C63" s="39">
        <v>12000</v>
      </c>
      <c r="D63" s="39">
        <v>1200</v>
      </c>
      <c r="E63" s="67" t="s">
        <v>386</v>
      </c>
      <c r="F63" s="43">
        <v>4</v>
      </c>
      <c r="G63" s="45">
        <v>7.8</v>
      </c>
      <c r="H63" s="45">
        <v>6.5</v>
      </c>
      <c r="I63" s="45">
        <v>1.3</v>
      </c>
      <c r="J63" s="45">
        <v>7.1</v>
      </c>
      <c r="K63" s="48">
        <f t="shared" si="13"/>
        <v>7.1333333333333329</v>
      </c>
      <c r="L63" s="48">
        <f t="shared" si="14"/>
        <v>5.3999999999999995</v>
      </c>
      <c r="M63" s="48">
        <f t="shared" si="11"/>
        <v>4.9666666666666668</v>
      </c>
      <c r="N63" s="52">
        <f t="shared" si="15"/>
        <v>5.6749999999999998</v>
      </c>
      <c r="O63" s="54" t="s">
        <v>401</v>
      </c>
      <c r="P63" s="37" t="s">
        <v>257</v>
      </c>
      <c r="Q63" s="38" t="s">
        <v>266</v>
      </c>
    </row>
    <row r="64" spans="1:17" ht="12.75" customHeight="1" x14ac:dyDescent="0.2">
      <c r="A64" s="37" t="s">
        <v>297</v>
      </c>
      <c r="B64" s="37" t="s">
        <v>402</v>
      </c>
      <c r="C64" s="66" t="s">
        <v>81</v>
      </c>
      <c r="D64" s="39">
        <v>1000</v>
      </c>
      <c r="E64" s="67" t="s">
        <v>386</v>
      </c>
      <c r="F64" s="43">
        <v>2</v>
      </c>
      <c r="G64" s="45">
        <v>7.2</v>
      </c>
      <c r="H64" s="45">
        <v>7.3</v>
      </c>
      <c r="I64" s="45">
        <v>1.7</v>
      </c>
      <c r="J64" s="45">
        <v>6.2</v>
      </c>
      <c r="K64" s="48">
        <f t="shared" si="13"/>
        <v>6.8999999999999995</v>
      </c>
      <c r="L64" s="48">
        <f t="shared" si="14"/>
        <v>5.0333333333333341</v>
      </c>
      <c r="M64" s="48">
        <f t="shared" si="11"/>
        <v>5.0666666666666664</v>
      </c>
      <c r="N64" s="52">
        <f t="shared" si="15"/>
        <v>5.6</v>
      </c>
      <c r="O64" s="54" t="s">
        <v>403</v>
      </c>
      <c r="P64" s="37"/>
      <c r="Q64" s="37" t="s">
        <v>404</v>
      </c>
    </row>
    <row r="65" spans="1:17" ht="12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ht="12.75" customHeight="1" x14ac:dyDescent="0.2">
      <c r="A66" s="20" t="s">
        <v>405</v>
      </c>
      <c r="B66" s="22"/>
      <c r="C66" s="73"/>
      <c r="D66" s="24"/>
      <c r="E66" s="74"/>
      <c r="F66" s="75"/>
      <c r="G66" s="76"/>
      <c r="H66" s="76"/>
      <c r="I66" s="76"/>
      <c r="J66" s="76"/>
      <c r="K66" s="77"/>
      <c r="L66" s="78"/>
      <c r="M66" s="78"/>
      <c r="N66" s="34"/>
      <c r="O66" s="36"/>
      <c r="P66" s="36"/>
      <c r="Q66" s="36"/>
    </row>
    <row r="67" spans="1:17" ht="12.75" customHeight="1" x14ac:dyDescent="0.2">
      <c r="A67" s="107" t="s">
        <v>405</v>
      </c>
      <c r="B67" s="108" t="s">
        <v>406</v>
      </c>
      <c r="C67" s="109">
        <v>982000</v>
      </c>
      <c r="D67" s="110" t="s">
        <v>81</v>
      </c>
      <c r="E67" s="111" t="s">
        <v>82</v>
      </c>
      <c r="F67" s="112">
        <v>6</v>
      </c>
      <c r="G67" s="113">
        <v>6.7068000000000003</v>
      </c>
      <c r="H67" s="113">
        <v>6.75</v>
      </c>
      <c r="I67" s="113">
        <v>1.833</v>
      </c>
      <c r="J67" s="113">
        <v>6.3630000000000004</v>
      </c>
      <c r="K67" s="64">
        <f>(H67+G67+J67)/3</f>
        <v>6.6066000000000003</v>
      </c>
      <c r="L67" s="64">
        <f>(G67+I67+J67)/3</f>
        <v>4.9676</v>
      </c>
      <c r="M67" s="64">
        <f t="shared" ref="M67:M85" si="16">(H67+J67+I67)/3</f>
        <v>4.9820000000000002</v>
      </c>
      <c r="N67" s="65">
        <f>(G67+I67+H67+J67)/4</f>
        <v>5.4131999999999998</v>
      </c>
      <c r="O67" s="114" t="s">
        <v>407</v>
      </c>
      <c r="P67" s="108" t="s">
        <v>408</v>
      </c>
      <c r="Q67" s="107" t="s">
        <v>409</v>
      </c>
    </row>
    <row r="68" spans="1:17" ht="12.75" customHeight="1" x14ac:dyDescent="0.2">
      <c r="A68" s="38" t="s">
        <v>405</v>
      </c>
      <c r="B68" s="38" t="s">
        <v>410</v>
      </c>
      <c r="C68" s="39">
        <v>995000</v>
      </c>
      <c r="D68" s="39" t="s">
        <v>81</v>
      </c>
      <c r="E68" s="42" t="s">
        <v>82</v>
      </c>
      <c r="F68" s="43">
        <v>2</v>
      </c>
      <c r="G68" s="45">
        <v>7.94</v>
      </c>
      <c r="H68" s="45">
        <v>8.5</v>
      </c>
      <c r="I68" s="45">
        <v>1.66</v>
      </c>
      <c r="J68" s="45">
        <v>7.57</v>
      </c>
      <c r="K68" s="48">
        <f t="shared" ref="K68:K77" si="17">(H68+G68+J68)/3</f>
        <v>8.0033333333333339</v>
      </c>
      <c r="L68" s="48">
        <f t="shared" ref="L68:L77" si="18">(G68+I68+J68)/3</f>
        <v>5.7233333333333336</v>
      </c>
      <c r="M68" s="48">
        <f t="shared" si="16"/>
        <v>5.91</v>
      </c>
      <c r="N68" s="52">
        <f t="shared" ref="N68:N77" si="19">(G68+I68+H68+J68)/4</f>
        <v>6.4175000000000004</v>
      </c>
      <c r="O68" s="54" t="s">
        <v>411</v>
      </c>
      <c r="P68" s="38" t="s">
        <v>319</v>
      </c>
      <c r="Q68" s="38" t="s">
        <v>412</v>
      </c>
    </row>
    <row r="69" spans="1:17" ht="12.75" customHeight="1" x14ac:dyDescent="0.2">
      <c r="A69" s="38" t="s">
        <v>405</v>
      </c>
      <c r="B69" s="38" t="s">
        <v>413</v>
      </c>
      <c r="C69" s="39" t="s">
        <v>414</v>
      </c>
      <c r="D69" s="39" t="s">
        <v>81</v>
      </c>
      <c r="E69" s="42" t="s">
        <v>82</v>
      </c>
      <c r="F69" s="43">
        <v>2</v>
      </c>
      <c r="G69" s="45">
        <v>7.4039999999999999</v>
      </c>
      <c r="H69" s="45">
        <v>7.5</v>
      </c>
      <c r="I69" s="45">
        <v>2.6659999999999999</v>
      </c>
      <c r="J69" s="45">
        <v>7.1210000000000004</v>
      </c>
      <c r="K69" s="48">
        <f t="shared" si="17"/>
        <v>7.3416666666666659</v>
      </c>
      <c r="L69" s="48">
        <f t="shared" si="18"/>
        <v>5.7303333333333342</v>
      </c>
      <c r="M69" s="48">
        <f t="shared" si="16"/>
        <v>5.7623333333333333</v>
      </c>
      <c r="N69" s="52">
        <f t="shared" si="19"/>
        <v>6.1727500000000006</v>
      </c>
      <c r="O69" s="54" t="s">
        <v>415</v>
      </c>
      <c r="P69" s="38" t="s">
        <v>416</v>
      </c>
      <c r="Q69" s="38" t="s">
        <v>417</v>
      </c>
    </row>
    <row r="70" spans="1:17" ht="12.75" customHeight="1" x14ac:dyDescent="0.2">
      <c r="A70" s="37" t="s">
        <v>405</v>
      </c>
      <c r="B70" s="37" t="s">
        <v>418</v>
      </c>
      <c r="C70" s="39">
        <v>950000</v>
      </c>
      <c r="D70" s="66" t="s">
        <v>81</v>
      </c>
      <c r="E70" s="67" t="s">
        <v>82</v>
      </c>
      <c r="F70" s="43">
        <v>2</v>
      </c>
      <c r="G70" s="45">
        <v>7.5</v>
      </c>
      <c r="H70" s="45">
        <v>5.5</v>
      </c>
      <c r="I70" s="45">
        <v>1.3</v>
      </c>
      <c r="J70" s="45">
        <v>5</v>
      </c>
      <c r="K70" s="48">
        <f t="shared" si="17"/>
        <v>6</v>
      </c>
      <c r="L70" s="48">
        <f t="shared" si="18"/>
        <v>4.6000000000000005</v>
      </c>
      <c r="M70" s="48">
        <f t="shared" si="16"/>
        <v>3.9333333333333336</v>
      </c>
      <c r="N70" s="52">
        <f t="shared" si="19"/>
        <v>4.8250000000000002</v>
      </c>
      <c r="O70" s="54" t="s">
        <v>419</v>
      </c>
      <c r="P70" s="37"/>
      <c r="Q70" s="37" t="s">
        <v>420</v>
      </c>
    </row>
    <row r="71" spans="1:17" ht="12.75" customHeight="1" x14ac:dyDescent="0.2">
      <c r="A71" s="37" t="s">
        <v>405</v>
      </c>
      <c r="B71" s="37" t="s">
        <v>421</v>
      </c>
      <c r="C71" s="39">
        <v>750000</v>
      </c>
      <c r="D71" s="66" t="s">
        <v>81</v>
      </c>
      <c r="E71" s="67" t="s">
        <v>82</v>
      </c>
      <c r="F71" s="43">
        <v>6</v>
      </c>
      <c r="G71" s="113">
        <v>6.7068000000000003</v>
      </c>
      <c r="H71" s="113">
        <v>6.75</v>
      </c>
      <c r="I71" s="113">
        <v>1.833</v>
      </c>
      <c r="J71" s="113">
        <v>6.3630000000000004</v>
      </c>
      <c r="K71" s="48">
        <f t="shared" si="17"/>
        <v>6.6066000000000003</v>
      </c>
      <c r="L71" s="48">
        <f t="shared" si="18"/>
        <v>4.9676</v>
      </c>
      <c r="M71" s="48">
        <f t="shared" si="16"/>
        <v>4.9820000000000002</v>
      </c>
      <c r="N71" s="52">
        <f t="shared" si="19"/>
        <v>5.4131999999999998</v>
      </c>
      <c r="O71" s="54" t="s">
        <v>407</v>
      </c>
      <c r="P71" s="38" t="s">
        <v>422</v>
      </c>
      <c r="Q71" s="37" t="s">
        <v>409</v>
      </c>
    </row>
    <row r="72" spans="1:17" ht="12.75" customHeight="1" x14ac:dyDescent="0.2">
      <c r="A72" s="38" t="s">
        <v>405</v>
      </c>
      <c r="B72" s="38" t="s">
        <v>423</v>
      </c>
      <c r="C72" s="70">
        <v>680000</v>
      </c>
      <c r="D72" s="39" t="s">
        <v>81</v>
      </c>
      <c r="E72" s="42" t="s">
        <v>82</v>
      </c>
      <c r="F72" s="43">
        <v>2</v>
      </c>
      <c r="G72" s="45">
        <v>8.1</v>
      </c>
      <c r="H72" s="45">
        <v>8</v>
      </c>
      <c r="I72" s="45">
        <v>2</v>
      </c>
      <c r="J72" s="45">
        <v>7</v>
      </c>
      <c r="K72" s="48">
        <f t="shared" si="17"/>
        <v>7.7</v>
      </c>
      <c r="L72" s="48">
        <f t="shared" si="18"/>
        <v>5.7</v>
      </c>
      <c r="M72" s="48">
        <f t="shared" si="16"/>
        <v>5.666666666666667</v>
      </c>
      <c r="N72" s="52">
        <f t="shared" si="19"/>
        <v>6.2750000000000004</v>
      </c>
      <c r="O72" s="30" t="str">
        <f>HYPERLINK("http://i.imgur.com/5C9vhX6.jpg","http://i.imgur.com/5C9vhX6.jpg ")</f>
        <v xml:space="preserve">http://i.imgur.com/5C9vhX6.jpg </v>
      </c>
      <c r="P72" s="38" t="s">
        <v>424</v>
      </c>
      <c r="Q72" s="38" t="s">
        <v>425</v>
      </c>
    </row>
    <row r="73" spans="1:17" ht="12.75" customHeight="1" x14ac:dyDescent="0.2">
      <c r="A73" s="38" t="s">
        <v>405</v>
      </c>
      <c r="B73" s="38" t="s">
        <v>426</v>
      </c>
      <c r="C73" s="39">
        <v>550000</v>
      </c>
      <c r="D73" s="66"/>
      <c r="E73" s="42" t="s">
        <v>82</v>
      </c>
      <c r="F73" s="43">
        <v>4</v>
      </c>
      <c r="G73" s="45">
        <v>7.24</v>
      </c>
      <c r="H73" s="45">
        <v>8.8000000000000007</v>
      </c>
      <c r="I73" s="45">
        <v>1.83</v>
      </c>
      <c r="J73" s="45">
        <v>5.87</v>
      </c>
      <c r="K73" s="48">
        <f t="shared" si="17"/>
        <v>7.3033333333333337</v>
      </c>
      <c r="L73" s="48">
        <f t="shared" si="18"/>
        <v>4.9800000000000004</v>
      </c>
      <c r="M73" s="48">
        <f t="shared" si="16"/>
        <v>5.5</v>
      </c>
      <c r="N73" s="52">
        <f t="shared" si="19"/>
        <v>5.9350000000000005</v>
      </c>
      <c r="O73" s="54" t="s">
        <v>427</v>
      </c>
      <c r="P73" s="38" t="s">
        <v>428</v>
      </c>
      <c r="Q73" s="38" t="s">
        <v>429</v>
      </c>
    </row>
    <row r="74" spans="1:17" ht="12.75" customHeight="1" x14ac:dyDescent="0.2">
      <c r="A74" s="38" t="s">
        <v>405</v>
      </c>
      <c r="B74" s="38" t="s">
        <v>430</v>
      </c>
      <c r="C74" s="70" t="s">
        <v>431</v>
      </c>
      <c r="D74" s="39" t="s">
        <v>81</v>
      </c>
      <c r="E74" s="42" t="s">
        <v>82</v>
      </c>
      <c r="F74" s="43">
        <v>2</v>
      </c>
      <c r="G74" s="45">
        <v>8</v>
      </c>
      <c r="H74" s="45">
        <v>6.6</v>
      </c>
      <c r="I74" s="44">
        <v>2.8</v>
      </c>
      <c r="J74" s="44">
        <v>7.2</v>
      </c>
      <c r="K74" s="48">
        <f t="shared" si="17"/>
        <v>7.2666666666666666</v>
      </c>
      <c r="L74" s="48">
        <f t="shared" si="18"/>
        <v>6</v>
      </c>
      <c r="M74" s="48">
        <f t="shared" si="16"/>
        <v>5.5333333333333341</v>
      </c>
      <c r="N74" s="52">
        <f t="shared" si="19"/>
        <v>6.1499999999999995</v>
      </c>
      <c r="O74" s="30" t="str">
        <f>HYPERLINK("http://i.imgur.com/OvDKAyD.jpg","http://i.imgur.com/OvDKAyD.jpg ")</f>
        <v xml:space="preserve">http://i.imgur.com/OvDKAyD.jpg </v>
      </c>
      <c r="P74" s="37"/>
      <c r="Q74" s="38" t="s">
        <v>432</v>
      </c>
    </row>
    <row r="75" spans="1:17" ht="12.75" customHeight="1" x14ac:dyDescent="0.2">
      <c r="A75" s="37" t="s">
        <v>405</v>
      </c>
      <c r="B75" s="37" t="s">
        <v>433</v>
      </c>
      <c r="C75" s="70">
        <v>875000</v>
      </c>
      <c r="D75" s="66" t="s">
        <v>81</v>
      </c>
      <c r="E75" s="67" t="s">
        <v>82</v>
      </c>
      <c r="F75" s="43">
        <v>2</v>
      </c>
      <c r="G75" s="45">
        <v>7.8</v>
      </c>
      <c r="H75" s="45">
        <v>6.5</v>
      </c>
      <c r="I75" s="83">
        <v>2</v>
      </c>
      <c r="J75" s="83">
        <v>6.5</v>
      </c>
      <c r="K75" s="48">
        <f t="shared" si="17"/>
        <v>6.9333333333333336</v>
      </c>
      <c r="L75" s="48">
        <f t="shared" si="18"/>
        <v>5.4333333333333336</v>
      </c>
      <c r="M75" s="48">
        <f t="shared" si="16"/>
        <v>5</v>
      </c>
      <c r="N75" s="52">
        <f t="shared" si="19"/>
        <v>5.7</v>
      </c>
      <c r="O75" s="41" t="str">
        <f>HYPERLINK("http://i.imgur.com/RjFxQTc.jpg","http://i.imgur.com/RjFxQTc.jpg")</f>
        <v>http://i.imgur.com/RjFxQTc.jpg</v>
      </c>
      <c r="P75" s="37"/>
      <c r="Q75" s="38" t="s">
        <v>434</v>
      </c>
    </row>
    <row r="76" spans="1:17" ht="12.75" customHeight="1" x14ac:dyDescent="0.2">
      <c r="A76" s="37" t="s">
        <v>405</v>
      </c>
      <c r="B76" s="115" t="s">
        <v>435</v>
      </c>
      <c r="C76" s="70">
        <v>850000</v>
      </c>
      <c r="D76" s="66" t="s">
        <v>81</v>
      </c>
      <c r="E76" s="67" t="s">
        <v>82</v>
      </c>
      <c r="F76" s="43">
        <v>2</v>
      </c>
      <c r="G76" s="45">
        <v>7.8</v>
      </c>
      <c r="H76" s="45">
        <v>6.5</v>
      </c>
      <c r="I76" s="83">
        <v>2</v>
      </c>
      <c r="J76" s="83">
        <v>6.5</v>
      </c>
      <c r="K76" s="48">
        <f t="shared" si="17"/>
        <v>6.9333333333333336</v>
      </c>
      <c r="L76" s="48">
        <f t="shared" si="18"/>
        <v>5.4333333333333336</v>
      </c>
      <c r="M76" s="48">
        <f t="shared" si="16"/>
        <v>5</v>
      </c>
      <c r="N76" s="52">
        <f t="shared" si="19"/>
        <v>5.7</v>
      </c>
      <c r="O76" s="54" t="s">
        <v>436</v>
      </c>
      <c r="P76" s="37"/>
      <c r="Q76" s="38" t="s">
        <v>434</v>
      </c>
    </row>
    <row r="77" spans="1:17" ht="12.75" customHeight="1" x14ac:dyDescent="0.2">
      <c r="A77" s="37" t="s">
        <v>405</v>
      </c>
      <c r="B77" s="115" t="s">
        <v>437</v>
      </c>
      <c r="C77" s="70">
        <v>850000</v>
      </c>
      <c r="D77" s="66" t="s">
        <v>81</v>
      </c>
      <c r="E77" s="67" t="s">
        <v>82</v>
      </c>
      <c r="F77" s="43">
        <v>2</v>
      </c>
      <c r="G77" s="45">
        <v>7.8</v>
      </c>
      <c r="H77" s="45">
        <v>6.5</v>
      </c>
      <c r="I77" s="83">
        <v>2</v>
      </c>
      <c r="J77" s="83">
        <v>6.5</v>
      </c>
      <c r="K77" s="48">
        <f t="shared" si="17"/>
        <v>6.9333333333333336</v>
      </c>
      <c r="L77" s="48">
        <f t="shared" si="18"/>
        <v>5.4333333333333336</v>
      </c>
      <c r="M77" s="48">
        <f t="shared" si="16"/>
        <v>5</v>
      </c>
      <c r="N77" s="52">
        <f t="shared" si="19"/>
        <v>5.7</v>
      </c>
      <c r="O77" s="54" t="s">
        <v>438</v>
      </c>
      <c r="P77" s="38" t="s">
        <v>439</v>
      </c>
      <c r="Q77" s="38" t="s">
        <v>434</v>
      </c>
    </row>
    <row r="78" spans="1:17" ht="5.25" customHeight="1" x14ac:dyDescent="0.2">
      <c r="A78" s="116" t="s">
        <v>405</v>
      </c>
      <c r="B78" s="116" t="s">
        <v>440</v>
      </c>
      <c r="C78" s="117" t="s">
        <v>441</v>
      </c>
      <c r="D78" s="118" t="s">
        <v>81</v>
      </c>
      <c r="E78" s="119" t="s">
        <v>82</v>
      </c>
      <c r="F78" s="120">
        <v>2</v>
      </c>
      <c r="G78" s="45">
        <v>8.1</v>
      </c>
      <c r="H78" s="121">
        <v>8.5</v>
      </c>
      <c r="I78" s="122">
        <v>1.7</v>
      </c>
      <c r="J78" s="122">
        <v>7</v>
      </c>
      <c r="K78" s="123">
        <v>7.87</v>
      </c>
      <c r="L78" s="123">
        <v>5.63</v>
      </c>
      <c r="M78" s="48">
        <f t="shared" si="16"/>
        <v>5.7333333333333334</v>
      </c>
      <c r="N78" s="124">
        <v>6.35</v>
      </c>
      <c r="O78" s="125" t="str">
        <f>HYPERLINK("http://i.imgur.com/l4yyBe0s.jpg","http://i.imgur.com/l4yyBe0s.jpg ")</f>
        <v xml:space="preserve">http://i.imgur.com/l4yyBe0s.jpg </v>
      </c>
      <c r="P78" s="116" t="s">
        <v>442</v>
      </c>
      <c r="Q78" s="116" t="s">
        <v>443</v>
      </c>
    </row>
    <row r="79" spans="1:17" ht="2.25" customHeight="1" x14ac:dyDescent="0.2">
      <c r="A79" s="116" t="s">
        <v>405</v>
      </c>
      <c r="B79" s="116" t="s">
        <v>444</v>
      </c>
      <c r="C79" s="117" t="s">
        <v>441</v>
      </c>
      <c r="D79" s="118" t="s">
        <v>81</v>
      </c>
      <c r="E79" s="119" t="s">
        <v>82</v>
      </c>
      <c r="F79" s="120">
        <v>2</v>
      </c>
      <c r="G79" s="45">
        <v>8.1</v>
      </c>
      <c r="H79" s="121">
        <v>8.5</v>
      </c>
      <c r="I79" s="122">
        <v>1.7</v>
      </c>
      <c r="J79" s="122">
        <v>7</v>
      </c>
      <c r="K79" s="123">
        <v>7.87</v>
      </c>
      <c r="L79" s="123">
        <v>5.63</v>
      </c>
      <c r="M79" s="48">
        <f t="shared" si="16"/>
        <v>5.7333333333333334</v>
      </c>
      <c r="N79" s="124">
        <v>6.35</v>
      </c>
      <c r="O79" s="125" t="str">
        <f>HYPERLINK("http://i.imgur.com/kpmP0OJs.jpg","http://i.imgur.com/kpmP0OJs.jpg ")</f>
        <v xml:space="preserve">http://i.imgur.com/kpmP0OJs.jpg </v>
      </c>
      <c r="P79" s="116" t="s">
        <v>445</v>
      </c>
      <c r="Q79" s="116" t="s">
        <v>446</v>
      </c>
    </row>
    <row r="80" spans="1:17" ht="12.75" customHeight="1" x14ac:dyDescent="0.2">
      <c r="A80" s="37" t="s">
        <v>405</v>
      </c>
      <c r="B80" s="37" t="s">
        <v>447</v>
      </c>
      <c r="C80" s="70">
        <v>490000</v>
      </c>
      <c r="D80" s="66" t="s">
        <v>81</v>
      </c>
      <c r="E80" s="67" t="s">
        <v>82</v>
      </c>
      <c r="F80" s="43">
        <v>2</v>
      </c>
      <c r="G80" s="45">
        <v>8</v>
      </c>
      <c r="H80" s="83">
        <v>7</v>
      </c>
      <c r="I80" s="83">
        <v>2.2000000000000002</v>
      </c>
      <c r="J80" s="83">
        <v>6.7</v>
      </c>
      <c r="K80" s="48">
        <f t="shared" ref="K80:K85" si="20">(H80+G80+J80)/3</f>
        <v>7.2333333333333334</v>
      </c>
      <c r="L80" s="48">
        <f t="shared" ref="L80:L85" si="21">(G80+I80+J80)/3</f>
        <v>5.6333333333333329</v>
      </c>
      <c r="M80" s="48">
        <f t="shared" si="16"/>
        <v>5.3</v>
      </c>
      <c r="N80" s="84">
        <f t="shared" ref="N80:N85" si="22">(G80+I80+H80+J80)/4</f>
        <v>5.9749999999999996</v>
      </c>
      <c r="O80" s="54" t="s">
        <v>448</v>
      </c>
      <c r="P80" s="37"/>
      <c r="Q80" s="38" t="s">
        <v>449</v>
      </c>
    </row>
    <row r="81" spans="1:17" ht="12.75" customHeight="1" x14ac:dyDescent="0.2">
      <c r="A81" s="37" t="s">
        <v>405</v>
      </c>
      <c r="B81" s="37" t="s">
        <v>450</v>
      </c>
      <c r="C81" s="39">
        <v>350000</v>
      </c>
      <c r="D81" s="66" t="s">
        <v>81</v>
      </c>
      <c r="E81" s="67" t="s">
        <v>82</v>
      </c>
      <c r="F81" s="43">
        <v>2</v>
      </c>
      <c r="G81" s="45">
        <v>8</v>
      </c>
      <c r="H81" s="45">
        <v>6.5</v>
      </c>
      <c r="I81" s="83">
        <v>2</v>
      </c>
      <c r="J81" s="83">
        <v>6.5</v>
      </c>
      <c r="K81" s="48">
        <f t="shared" si="20"/>
        <v>7</v>
      </c>
      <c r="L81" s="48">
        <f t="shared" si="21"/>
        <v>5.5</v>
      </c>
      <c r="M81" s="48">
        <f t="shared" si="16"/>
        <v>5</v>
      </c>
      <c r="N81" s="52">
        <f t="shared" si="22"/>
        <v>5.75</v>
      </c>
      <c r="O81" s="54" t="s">
        <v>451</v>
      </c>
      <c r="P81" s="37"/>
      <c r="Q81" s="37" t="s">
        <v>452</v>
      </c>
    </row>
    <row r="82" spans="1:17" ht="12.75" customHeight="1" x14ac:dyDescent="0.2">
      <c r="A82" s="37" t="s">
        <v>405</v>
      </c>
      <c r="B82" s="37" t="s">
        <v>453</v>
      </c>
      <c r="C82" s="39">
        <v>30000</v>
      </c>
      <c r="D82" s="39">
        <v>3000</v>
      </c>
      <c r="E82" s="67" t="s">
        <v>386</v>
      </c>
      <c r="F82" s="43">
        <v>2</v>
      </c>
      <c r="G82" s="45">
        <v>7</v>
      </c>
      <c r="H82" s="45">
        <v>4</v>
      </c>
      <c r="I82" s="45">
        <v>0.8</v>
      </c>
      <c r="J82" s="45">
        <v>5.5</v>
      </c>
      <c r="K82" s="48">
        <f t="shared" si="20"/>
        <v>5.5</v>
      </c>
      <c r="L82" s="48">
        <f t="shared" si="21"/>
        <v>4.4333333333333336</v>
      </c>
      <c r="M82" s="48">
        <f t="shared" si="16"/>
        <v>3.4333333333333336</v>
      </c>
      <c r="N82" s="52">
        <f t="shared" si="22"/>
        <v>4.3250000000000002</v>
      </c>
      <c r="O82" s="54" t="s">
        <v>454</v>
      </c>
      <c r="P82" s="37"/>
      <c r="Q82" s="37" t="s">
        <v>455</v>
      </c>
    </row>
    <row r="83" spans="1:17" ht="12.75" customHeight="1" x14ac:dyDescent="0.2">
      <c r="A83" s="37" t="s">
        <v>405</v>
      </c>
      <c r="B83" s="38" t="s">
        <v>456</v>
      </c>
      <c r="C83" s="39" t="s">
        <v>457</v>
      </c>
      <c r="D83" s="39" t="s">
        <v>81</v>
      </c>
      <c r="E83" s="42" t="s">
        <v>82</v>
      </c>
      <c r="F83" s="43">
        <v>2</v>
      </c>
      <c r="G83" s="45">
        <v>6.9749999999999996</v>
      </c>
      <c r="H83" s="45">
        <v>4.0250000000000004</v>
      </c>
      <c r="I83" s="45">
        <v>0.85</v>
      </c>
      <c r="J83" s="45">
        <v>5.6059999999999999</v>
      </c>
      <c r="K83" s="48">
        <f t="shared" si="20"/>
        <v>5.5353333333333339</v>
      </c>
      <c r="L83" s="48">
        <f t="shared" si="21"/>
        <v>4.4769999999999994</v>
      </c>
      <c r="M83" s="48">
        <f t="shared" si="16"/>
        <v>3.4936666666666665</v>
      </c>
      <c r="N83" s="52">
        <f t="shared" si="22"/>
        <v>4.3639999999999999</v>
      </c>
      <c r="O83" s="54" t="s">
        <v>458</v>
      </c>
      <c r="P83" s="38" t="s">
        <v>459</v>
      </c>
      <c r="Q83" s="37" t="s">
        <v>455</v>
      </c>
    </row>
    <row r="84" spans="1:17" ht="12.75" customHeight="1" x14ac:dyDescent="0.2">
      <c r="A84" s="37" t="s">
        <v>405</v>
      </c>
      <c r="B84" s="37" t="s">
        <v>460</v>
      </c>
      <c r="C84" s="66" t="s">
        <v>81</v>
      </c>
      <c r="D84" s="39">
        <v>1200</v>
      </c>
      <c r="E84" s="67" t="s">
        <v>386</v>
      </c>
      <c r="F84" s="43">
        <v>2</v>
      </c>
      <c r="G84" s="45">
        <v>7</v>
      </c>
      <c r="H84" s="45">
        <v>4</v>
      </c>
      <c r="I84" s="45">
        <v>0.8</v>
      </c>
      <c r="J84" s="45">
        <v>5.6</v>
      </c>
      <c r="K84" s="48">
        <f t="shared" si="20"/>
        <v>5.5333333333333341</v>
      </c>
      <c r="L84" s="48">
        <f t="shared" si="21"/>
        <v>4.4666666666666659</v>
      </c>
      <c r="M84" s="48">
        <f t="shared" si="16"/>
        <v>3.4666666666666668</v>
      </c>
      <c r="N84" s="52">
        <f t="shared" si="22"/>
        <v>4.3499999999999996</v>
      </c>
      <c r="O84" s="54" t="s">
        <v>461</v>
      </c>
      <c r="P84" s="37"/>
      <c r="Q84" s="37" t="s">
        <v>462</v>
      </c>
    </row>
    <row r="85" spans="1:17" ht="12.75" customHeight="1" x14ac:dyDescent="0.2">
      <c r="A85" s="37" t="s">
        <v>405</v>
      </c>
      <c r="B85" s="37" t="s">
        <v>463</v>
      </c>
      <c r="C85" s="66" t="s">
        <v>81</v>
      </c>
      <c r="D85" s="39">
        <v>800</v>
      </c>
      <c r="E85" s="67" t="s">
        <v>386</v>
      </c>
      <c r="F85" s="43">
        <v>2</v>
      </c>
      <c r="G85" s="45">
        <v>7</v>
      </c>
      <c r="H85" s="45">
        <v>4</v>
      </c>
      <c r="I85" s="45">
        <v>0.8</v>
      </c>
      <c r="J85" s="45">
        <v>5.9</v>
      </c>
      <c r="K85" s="48">
        <f t="shared" si="20"/>
        <v>5.6333333333333329</v>
      </c>
      <c r="L85" s="48">
        <f t="shared" si="21"/>
        <v>4.5666666666666664</v>
      </c>
      <c r="M85" s="48">
        <f t="shared" si="16"/>
        <v>3.5666666666666669</v>
      </c>
      <c r="N85" s="52">
        <f t="shared" si="22"/>
        <v>4.4250000000000007</v>
      </c>
      <c r="O85" s="54" t="s">
        <v>464</v>
      </c>
      <c r="P85" s="37"/>
      <c r="Q85" s="37" t="s">
        <v>465</v>
      </c>
    </row>
    <row r="86" spans="1:17" ht="12.75" customHeight="1" x14ac:dyDescent="0.2">
      <c r="A86" s="37"/>
      <c r="B86" s="37"/>
      <c r="C86" s="66"/>
      <c r="D86" s="66"/>
      <c r="E86" s="67"/>
      <c r="F86" s="71"/>
      <c r="G86" s="72"/>
      <c r="H86" s="72"/>
      <c r="I86" s="72"/>
      <c r="J86" s="72"/>
      <c r="K86" s="48"/>
      <c r="L86" s="48"/>
      <c r="M86" s="48"/>
      <c r="N86" s="52"/>
      <c r="O86" s="37"/>
      <c r="P86" s="37"/>
      <c r="Q86" s="37"/>
    </row>
    <row r="87" spans="1:17" ht="12.75" customHeight="1" x14ac:dyDescent="0.2">
      <c r="A87" s="20" t="s">
        <v>466</v>
      </c>
      <c r="B87" s="22"/>
      <c r="C87" s="73"/>
      <c r="D87" s="24"/>
      <c r="E87" s="74"/>
      <c r="F87" s="75"/>
      <c r="G87" s="76"/>
      <c r="H87" s="76"/>
      <c r="I87" s="76"/>
      <c r="J87" s="76"/>
      <c r="K87" s="77"/>
      <c r="L87" s="78"/>
      <c r="M87" s="78"/>
      <c r="N87" s="34"/>
      <c r="O87" s="36"/>
      <c r="P87" s="36"/>
      <c r="Q87" s="36"/>
    </row>
    <row r="88" spans="1:17" ht="12.75" customHeight="1" x14ac:dyDescent="0.2">
      <c r="A88" s="38" t="s">
        <v>466</v>
      </c>
      <c r="B88" s="38" t="s">
        <v>467</v>
      </c>
      <c r="C88" s="39" t="s">
        <v>468</v>
      </c>
      <c r="D88" s="39" t="s">
        <v>81</v>
      </c>
      <c r="E88" s="42" t="s">
        <v>82</v>
      </c>
      <c r="F88" s="43">
        <v>2</v>
      </c>
      <c r="G88" s="45">
        <v>8.1019000000000005</v>
      </c>
      <c r="H88" s="45">
        <v>8.5</v>
      </c>
      <c r="I88" s="45">
        <v>1.6659999999999999</v>
      </c>
      <c r="J88" s="45">
        <v>6.9690000000000003</v>
      </c>
      <c r="K88" s="48">
        <f t="shared" ref="K88:K94" si="23">(H88+G88+J88)/3</f>
        <v>7.8569666666666675</v>
      </c>
      <c r="L88" s="48">
        <f t="shared" ref="L88:L94" si="24">(G88+I88+J88)/3</f>
        <v>5.5789666666666671</v>
      </c>
      <c r="M88" s="48">
        <f t="shared" ref="M88:M121" si="25">(H88+J88+I88)/3</f>
        <v>5.7116666666666669</v>
      </c>
      <c r="N88" s="52">
        <f t="shared" ref="N88:N94" si="26">(G88+I88+H88+J88)/4</f>
        <v>6.3092250000000005</v>
      </c>
      <c r="O88" s="30" t="s">
        <v>469</v>
      </c>
      <c r="P88" s="38" t="s">
        <v>470</v>
      </c>
      <c r="Q88" s="38" t="s">
        <v>471</v>
      </c>
    </row>
    <row r="89" spans="1:17" ht="12.75" customHeight="1" x14ac:dyDescent="0.2">
      <c r="A89" s="38" t="s">
        <v>466</v>
      </c>
      <c r="B89" s="38" t="s">
        <v>472</v>
      </c>
      <c r="C89" s="39">
        <v>650000</v>
      </c>
      <c r="D89" s="39" t="s">
        <v>81</v>
      </c>
      <c r="E89" s="42" t="s">
        <v>82</v>
      </c>
      <c r="F89" s="43">
        <v>2</v>
      </c>
      <c r="G89" s="45">
        <v>7.83</v>
      </c>
      <c r="H89" s="45">
        <v>7.25</v>
      </c>
      <c r="I89" s="45">
        <v>2.66</v>
      </c>
      <c r="J89" s="45">
        <v>6.51</v>
      </c>
      <c r="K89" s="48">
        <f t="shared" si="23"/>
        <v>7.1966666666666663</v>
      </c>
      <c r="L89" s="48">
        <f t="shared" si="24"/>
        <v>5.666666666666667</v>
      </c>
      <c r="M89" s="48">
        <f t="shared" si="25"/>
        <v>5.4733333333333336</v>
      </c>
      <c r="N89" s="52">
        <f t="shared" si="26"/>
        <v>6.0625</v>
      </c>
      <c r="O89" s="30" t="s">
        <v>473</v>
      </c>
      <c r="P89" s="38" t="s">
        <v>428</v>
      </c>
      <c r="Q89" s="38" t="s">
        <v>474</v>
      </c>
    </row>
    <row r="90" spans="1:17" ht="12.75" customHeight="1" x14ac:dyDescent="0.2">
      <c r="A90" s="38" t="s">
        <v>466</v>
      </c>
      <c r="B90" s="38" t="s">
        <v>475</v>
      </c>
      <c r="C90" s="39">
        <v>585000</v>
      </c>
      <c r="D90" s="39" t="s">
        <v>81</v>
      </c>
      <c r="E90" s="42" t="s">
        <v>82</v>
      </c>
      <c r="F90" s="43">
        <v>2</v>
      </c>
      <c r="G90" s="45">
        <v>7.77</v>
      </c>
      <c r="H90" s="45">
        <v>6.25</v>
      </c>
      <c r="I90" s="45">
        <v>2</v>
      </c>
      <c r="J90" s="45">
        <v>6.8179999999999996</v>
      </c>
      <c r="K90" s="48">
        <f t="shared" si="23"/>
        <v>6.9460000000000006</v>
      </c>
      <c r="L90" s="48">
        <f t="shared" si="24"/>
        <v>5.5293333333333337</v>
      </c>
      <c r="M90" s="48">
        <f t="shared" si="25"/>
        <v>5.0226666666666668</v>
      </c>
      <c r="N90" s="52">
        <f t="shared" si="26"/>
        <v>5.7095000000000002</v>
      </c>
      <c r="O90" s="30" t="s">
        <v>476</v>
      </c>
      <c r="P90" s="38" t="s">
        <v>319</v>
      </c>
      <c r="Q90" s="38" t="s">
        <v>477</v>
      </c>
    </row>
    <row r="91" spans="1:17" ht="12.75" customHeight="1" x14ac:dyDescent="0.2">
      <c r="A91" s="38" t="s">
        <v>466</v>
      </c>
      <c r="B91" s="38" t="s">
        <v>478</v>
      </c>
      <c r="C91" s="39">
        <v>375000</v>
      </c>
      <c r="D91" s="39" t="s">
        <v>81</v>
      </c>
      <c r="E91" s="42" t="s">
        <v>82</v>
      </c>
      <c r="F91" s="43">
        <v>2</v>
      </c>
      <c r="G91" s="45">
        <v>7.5110000000000001</v>
      </c>
      <c r="H91" s="45">
        <v>6.75</v>
      </c>
      <c r="I91" s="45">
        <v>2.66</v>
      </c>
      <c r="J91" s="45">
        <v>6.8179999999999996</v>
      </c>
      <c r="K91" s="48">
        <f t="shared" si="23"/>
        <v>7.0263333333333335</v>
      </c>
      <c r="L91" s="48">
        <f t="shared" si="24"/>
        <v>5.6629999999999994</v>
      </c>
      <c r="M91" s="48">
        <f t="shared" si="25"/>
        <v>5.4093333333333335</v>
      </c>
      <c r="N91" s="52">
        <f t="shared" si="26"/>
        <v>5.9347499999999993</v>
      </c>
      <c r="O91" s="30" t="s">
        <v>479</v>
      </c>
      <c r="P91" s="38" t="s">
        <v>480</v>
      </c>
      <c r="Q91" s="80" t="s">
        <v>306</v>
      </c>
    </row>
    <row r="92" spans="1:17" ht="12.75" customHeight="1" x14ac:dyDescent="0.2">
      <c r="A92" s="38" t="s">
        <v>466</v>
      </c>
      <c r="B92" s="38" t="s">
        <v>481</v>
      </c>
      <c r="C92" s="39" t="s">
        <v>482</v>
      </c>
      <c r="D92" s="39" t="s">
        <v>81</v>
      </c>
      <c r="E92" s="42" t="s">
        <v>82</v>
      </c>
      <c r="F92" s="43">
        <v>2</v>
      </c>
      <c r="G92" s="45">
        <v>7.5110000000000001</v>
      </c>
      <c r="H92" s="45">
        <v>7</v>
      </c>
      <c r="I92" s="45">
        <v>2.6659999999999999</v>
      </c>
      <c r="J92" s="45">
        <v>6.8179999999999996</v>
      </c>
      <c r="K92" s="48">
        <f t="shared" si="23"/>
        <v>7.1096666666666666</v>
      </c>
      <c r="L92" s="48">
        <f t="shared" si="24"/>
        <v>5.6649999999999991</v>
      </c>
      <c r="M92" s="48">
        <f t="shared" si="25"/>
        <v>5.4946666666666664</v>
      </c>
      <c r="N92" s="52">
        <f t="shared" si="26"/>
        <v>5.9987499999999994</v>
      </c>
      <c r="O92" s="30" t="s">
        <v>483</v>
      </c>
      <c r="P92" s="38"/>
      <c r="Q92" s="38" t="s">
        <v>484</v>
      </c>
    </row>
    <row r="93" spans="1:17" ht="12.75" customHeight="1" x14ac:dyDescent="0.2">
      <c r="A93" s="38" t="s">
        <v>466</v>
      </c>
      <c r="B93" s="38" t="s">
        <v>485</v>
      </c>
      <c r="C93" s="39" t="s">
        <v>486</v>
      </c>
      <c r="D93" s="39" t="s">
        <v>81</v>
      </c>
      <c r="E93" s="42" t="s">
        <v>82</v>
      </c>
      <c r="F93" s="43">
        <v>2</v>
      </c>
      <c r="G93" s="45">
        <v>6.9749999999999996</v>
      </c>
      <c r="H93" s="45">
        <v>5.2489999999999997</v>
      </c>
      <c r="I93" s="45">
        <v>2</v>
      </c>
      <c r="J93" s="45">
        <v>6.2720000000000002</v>
      </c>
      <c r="K93" s="48">
        <f t="shared" si="23"/>
        <v>6.1653333333333338</v>
      </c>
      <c r="L93" s="48">
        <f t="shared" si="24"/>
        <v>5.0823333333333336</v>
      </c>
      <c r="M93" s="48">
        <f t="shared" si="25"/>
        <v>4.5070000000000006</v>
      </c>
      <c r="N93" s="52">
        <f t="shared" si="26"/>
        <v>5.1240000000000006</v>
      </c>
      <c r="O93" s="30" t="s">
        <v>487</v>
      </c>
      <c r="P93" s="38" t="s">
        <v>488</v>
      </c>
      <c r="Q93" s="38" t="s">
        <v>484</v>
      </c>
    </row>
    <row r="94" spans="1:17" ht="12.75" customHeight="1" x14ac:dyDescent="0.2">
      <c r="A94" s="38" t="s">
        <v>466</v>
      </c>
      <c r="B94" s="38" t="s">
        <v>489</v>
      </c>
      <c r="C94" s="39" t="s">
        <v>490</v>
      </c>
      <c r="D94" s="39" t="s">
        <v>81</v>
      </c>
      <c r="E94" s="42" t="s">
        <v>82</v>
      </c>
      <c r="F94" s="43">
        <v>2</v>
      </c>
      <c r="G94" s="45">
        <v>7.5110000000000001</v>
      </c>
      <c r="H94" s="45">
        <v>7</v>
      </c>
      <c r="I94" s="45">
        <v>2.6659999999999999</v>
      </c>
      <c r="J94" s="45">
        <v>7.7569999999999997</v>
      </c>
      <c r="K94" s="48">
        <f t="shared" si="23"/>
        <v>7.4226666666666672</v>
      </c>
      <c r="L94" s="48">
        <f t="shared" si="24"/>
        <v>5.9779999999999989</v>
      </c>
      <c r="M94" s="48">
        <f t="shared" si="25"/>
        <v>5.8076666666666661</v>
      </c>
      <c r="N94" s="52">
        <f t="shared" si="26"/>
        <v>6.2334999999999994</v>
      </c>
      <c r="O94" s="30" t="s">
        <v>491</v>
      </c>
      <c r="P94" s="38" t="s">
        <v>416</v>
      </c>
      <c r="Q94" s="38" t="s">
        <v>492</v>
      </c>
    </row>
    <row r="95" spans="1:17" ht="12.75" customHeight="1" x14ac:dyDescent="0.2">
      <c r="A95" s="107" t="s">
        <v>466</v>
      </c>
      <c r="B95" s="108" t="s">
        <v>493</v>
      </c>
      <c r="C95" s="109">
        <v>165000</v>
      </c>
      <c r="D95" s="109" t="s">
        <v>81</v>
      </c>
      <c r="E95" s="126" t="s">
        <v>82</v>
      </c>
      <c r="F95" s="112">
        <v>2</v>
      </c>
      <c r="G95" s="113">
        <v>7.1890000000000001</v>
      </c>
      <c r="H95" s="113">
        <v>5.2489999999999997</v>
      </c>
      <c r="I95" s="113">
        <v>2.3330000000000002</v>
      </c>
      <c r="J95" s="113">
        <v>6.2119999999999997</v>
      </c>
      <c r="K95" s="64">
        <f>(H95+G95+J95)/3</f>
        <v>6.2166666666666659</v>
      </c>
      <c r="L95" s="64">
        <f>(G95+I95+J95)/3</f>
        <v>5.2446666666666664</v>
      </c>
      <c r="M95" s="64">
        <f t="shared" si="25"/>
        <v>4.5979999999999999</v>
      </c>
      <c r="N95" s="65">
        <f>(G95+I95+H95+J95)/4</f>
        <v>5.2457500000000001</v>
      </c>
      <c r="O95" s="127" t="s">
        <v>494</v>
      </c>
      <c r="P95" s="38" t="s">
        <v>459</v>
      </c>
      <c r="Q95" s="107" t="s">
        <v>495</v>
      </c>
    </row>
    <row r="96" spans="1:17" ht="12.75" customHeight="1" x14ac:dyDescent="0.2">
      <c r="A96" s="37" t="s">
        <v>466</v>
      </c>
      <c r="B96" s="108" t="s">
        <v>496</v>
      </c>
      <c r="C96" s="39" t="s">
        <v>497</v>
      </c>
      <c r="D96" s="39" t="s">
        <v>81</v>
      </c>
      <c r="E96" s="42" t="s">
        <v>82</v>
      </c>
      <c r="F96" s="43">
        <v>2</v>
      </c>
      <c r="G96" s="45">
        <v>7.1890000000000001</v>
      </c>
      <c r="H96" s="83">
        <v>5.2489999999999997</v>
      </c>
      <c r="I96" s="45">
        <v>2.3330000000000002</v>
      </c>
      <c r="J96" s="45">
        <v>6.2119999999999997</v>
      </c>
      <c r="K96" s="48">
        <f t="shared" ref="K96:K121" si="27">(H96+G96+J96)/3</f>
        <v>6.2166666666666659</v>
      </c>
      <c r="L96" s="48">
        <f t="shared" ref="L96:L121" si="28">(G96+I96+J96)/3</f>
        <v>5.2446666666666664</v>
      </c>
      <c r="M96" s="48">
        <f t="shared" si="25"/>
        <v>4.5979999999999999</v>
      </c>
      <c r="N96" s="52">
        <f t="shared" ref="N96:N121" si="29">(G96+I96+H96+J96)/4</f>
        <v>5.2457500000000001</v>
      </c>
      <c r="O96" s="54" t="s">
        <v>498</v>
      </c>
      <c r="P96" s="38" t="s">
        <v>459</v>
      </c>
      <c r="Q96" s="37" t="s">
        <v>495</v>
      </c>
    </row>
    <row r="97" spans="1:17" ht="12.75" customHeight="1" x14ac:dyDescent="0.2">
      <c r="A97" s="38" t="s">
        <v>466</v>
      </c>
      <c r="B97" s="38" t="s">
        <v>499</v>
      </c>
      <c r="C97" s="39" t="s">
        <v>500</v>
      </c>
      <c r="D97" s="39" t="s">
        <v>81</v>
      </c>
      <c r="E97" s="42" t="s">
        <v>82</v>
      </c>
      <c r="F97" s="43">
        <v>2</v>
      </c>
      <c r="G97" s="83">
        <v>7.7779999999999996</v>
      </c>
      <c r="H97" s="44">
        <v>8.1</v>
      </c>
      <c r="I97" s="45">
        <v>2.7</v>
      </c>
      <c r="J97" s="45">
        <v>6.8</v>
      </c>
      <c r="K97" s="48">
        <f t="shared" si="27"/>
        <v>7.5593333333333339</v>
      </c>
      <c r="L97" s="48">
        <f t="shared" si="28"/>
        <v>5.7593333333333332</v>
      </c>
      <c r="M97" s="48">
        <f t="shared" si="25"/>
        <v>5.8666666666666663</v>
      </c>
      <c r="N97" s="52">
        <f t="shared" si="29"/>
        <v>6.3445</v>
      </c>
      <c r="O97" s="30" t="str">
        <f>HYPERLINK("http://i.imgur.com/VIpyE2zs.jpg","http://i.imgur.com/VIpyE2zs.jpg ")</f>
        <v xml:space="preserve">http://i.imgur.com/VIpyE2zs.jpg </v>
      </c>
      <c r="P97" s="38" t="s">
        <v>501</v>
      </c>
      <c r="Q97" s="38" t="s">
        <v>502</v>
      </c>
    </row>
    <row r="98" spans="1:17" ht="12.75" customHeight="1" x14ac:dyDescent="0.2">
      <c r="A98" s="37" t="s">
        <v>466</v>
      </c>
      <c r="B98" s="37" t="s">
        <v>503</v>
      </c>
      <c r="C98" s="39" t="s">
        <v>504</v>
      </c>
      <c r="D98" s="66" t="s">
        <v>81</v>
      </c>
      <c r="E98" s="67" t="s">
        <v>82</v>
      </c>
      <c r="F98" s="43">
        <v>2</v>
      </c>
      <c r="G98" s="45">
        <v>7.5</v>
      </c>
      <c r="H98" s="83">
        <v>7.5</v>
      </c>
      <c r="I98" s="45">
        <v>1.4</v>
      </c>
      <c r="J98" s="45">
        <v>5.6</v>
      </c>
      <c r="K98" s="48">
        <f t="shared" si="27"/>
        <v>6.8666666666666671</v>
      </c>
      <c r="L98" s="48">
        <f t="shared" si="28"/>
        <v>4.833333333333333</v>
      </c>
      <c r="M98" s="48">
        <f t="shared" si="25"/>
        <v>4.833333333333333</v>
      </c>
      <c r="N98" s="52">
        <f t="shared" si="29"/>
        <v>5.5</v>
      </c>
      <c r="O98" s="54" t="s">
        <v>505</v>
      </c>
      <c r="P98" s="37"/>
      <c r="Q98" s="38" t="s">
        <v>506</v>
      </c>
    </row>
    <row r="99" spans="1:17" ht="12.75" customHeight="1" x14ac:dyDescent="0.2">
      <c r="A99" s="38" t="s">
        <v>466</v>
      </c>
      <c r="B99" s="38" t="s">
        <v>507</v>
      </c>
      <c r="C99" s="39">
        <v>71000</v>
      </c>
      <c r="D99" s="39" t="s">
        <v>81</v>
      </c>
      <c r="E99" s="42" t="s">
        <v>82</v>
      </c>
      <c r="F99" s="43">
        <v>2</v>
      </c>
      <c r="G99" s="45">
        <v>7.7</v>
      </c>
      <c r="H99" s="45">
        <v>7.3</v>
      </c>
      <c r="I99" s="45">
        <v>2.2999999999999998</v>
      </c>
      <c r="J99" s="45">
        <v>6.8</v>
      </c>
      <c r="K99" s="48">
        <f t="shared" si="27"/>
        <v>7.2666666666666666</v>
      </c>
      <c r="L99" s="48">
        <f t="shared" si="28"/>
        <v>5.6000000000000005</v>
      </c>
      <c r="M99" s="48">
        <f t="shared" si="25"/>
        <v>5.4666666666666659</v>
      </c>
      <c r="N99" s="52">
        <f t="shared" si="29"/>
        <v>6.0250000000000004</v>
      </c>
      <c r="O99" s="30" t="str">
        <f>HYPERLINK("http://i.imgur.com/OdYEkp5.jpg","http://i.imgur.com/OdYEkp5.jpg ")</f>
        <v xml:space="preserve">http://i.imgur.com/OdYEkp5.jpg </v>
      </c>
      <c r="P99" s="38"/>
      <c r="Q99" s="38" t="s">
        <v>508</v>
      </c>
    </row>
    <row r="100" spans="1:17" ht="12.75" customHeight="1" x14ac:dyDescent="0.2">
      <c r="A100" s="38" t="s">
        <v>466</v>
      </c>
      <c r="B100" s="38" t="s">
        <v>509</v>
      </c>
      <c r="C100" s="39">
        <v>62000</v>
      </c>
      <c r="D100" s="39" t="s">
        <v>81</v>
      </c>
      <c r="E100" s="42" t="s">
        <v>82</v>
      </c>
      <c r="F100" s="43">
        <v>2</v>
      </c>
      <c r="G100" s="45">
        <v>7.7</v>
      </c>
      <c r="H100" s="45">
        <v>8</v>
      </c>
      <c r="I100" s="45">
        <v>2.7</v>
      </c>
      <c r="J100" s="45">
        <v>6.8</v>
      </c>
      <c r="K100" s="48">
        <f t="shared" si="27"/>
        <v>7.5</v>
      </c>
      <c r="L100" s="48">
        <f t="shared" si="28"/>
        <v>5.7333333333333334</v>
      </c>
      <c r="M100" s="48">
        <f t="shared" si="25"/>
        <v>5.833333333333333</v>
      </c>
      <c r="N100" s="52">
        <f t="shared" si="29"/>
        <v>6.3</v>
      </c>
      <c r="O100" s="30" t="str">
        <f>HYPERLINK("http://i.imgur.com/GpY5JzN.jpg","http://i.imgur.com/GpY5JzN.jpg ")</f>
        <v xml:space="preserve">http://i.imgur.com/GpY5JzN.jpg </v>
      </c>
      <c r="P100" s="38"/>
      <c r="Q100" s="38" t="s">
        <v>510</v>
      </c>
    </row>
    <row r="101" spans="1:17" ht="14.25" customHeight="1" x14ac:dyDescent="0.2">
      <c r="A101" s="37" t="s">
        <v>466</v>
      </c>
      <c r="B101" s="38" t="s">
        <v>511</v>
      </c>
      <c r="C101" s="39">
        <v>49500</v>
      </c>
      <c r="D101" s="39" t="s">
        <v>81</v>
      </c>
      <c r="E101" s="42" t="s">
        <v>82</v>
      </c>
      <c r="F101" s="43">
        <v>2</v>
      </c>
      <c r="G101" s="45">
        <v>7.24</v>
      </c>
      <c r="H101" s="45">
        <v>5.5</v>
      </c>
      <c r="I101" s="45">
        <v>1.33</v>
      </c>
      <c r="J101" s="45">
        <v>5</v>
      </c>
      <c r="K101" s="48">
        <f t="shared" si="27"/>
        <v>5.913333333333334</v>
      </c>
      <c r="L101" s="48">
        <f t="shared" si="28"/>
        <v>4.5233333333333334</v>
      </c>
      <c r="M101" s="48">
        <f t="shared" si="25"/>
        <v>3.9433333333333334</v>
      </c>
      <c r="N101" s="52">
        <f t="shared" si="29"/>
        <v>4.7675000000000001</v>
      </c>
      <c r="O101" s="54" t="s">
        <v>512</v>
      </c>
      <c r="P101" s="38" t="s">
        <v>332</v>
      </c>
      <c r="Q101" s="38" t="s">
        <v>513</v>
      </c>
    </row>
    <row r="102" spans="1:17" ht="14.25" customHeight="1" x14ac:dyDescent="0.2">
      <c r="A102" s="37" t="s">
        <v>466</v>
      </c>
      <c r="B102" s="38" t="s">
        <v>514</v>
      </c>
      <c r="C102" s="39">
        <v>394250</v>
      </c>
      <c r="D102" s="39" t="s">
        <v>81</v>
      </c>
      <c r="E102" s="42" t="s">
        <v>82</v>
      </c>
      <c r="F102" s="43">
        <v>2</v>
      </c>
      <c r="G102" s="45">
        <v>7.2430000000000003</v>
      </c>
      <c r="H102" s="45">
        <v>6.25</v>
      </c>
      <c r="I102" s="45">
        <v>2</v>
      </c>
      <c r="J102" s="45">
        <v>7.1210000000000004</v>
      </c>
      <c r="K102" s="48">
        <f t="shared" si="27"/>
        <v>6.8713333333333333</v>
      </c>
      <c r="L102" s="48">
        <f t="shared" si="28"/>
        <v>5.4546666666666672</v>
      </c>
      <c r="M102" s="48">
        <f t="shared" si="25"/>
        <v>5.1236666666666668</v>
      </c>
      <c r="N102" s="52">
        <f t="shared" si="29"/>
        <v>5.6535000000000002</v>
      </c>
      <c r="O102" s="54" t="s">
        <v>515</v>
      </c>
      <c r="P102" s="38" t="s">
        <v>459</v>
      </c>
      <c r="Q102" s="38" t="s">
        <v>513</v>
      </c>
    </row>
    <row r="103" spans="1:17" ht="14.25" customHeight="1" x14ac:dyDescent="0.2">
      <c r="A103" s="37" t="s">
        <v>466</v>
      </c>
      <c r="B103" s="38" t="s">
        <v>516</v>
      </c>
      <c r="C103" s="39">
        <v>37500</v>
      </c>
      <c r="D103" s="39" t="s">
        <v>81</v>
      </c>
      <c r="E103" s="42" t="s">
        <v>82</v>
      </c>
      <c r="F103" s="43">
        <v>2</v>
      </c>
      <c r="G103" s="45">
        <v>7.24</v>
      </c>
      <c r="H103" s="45">
        <v>5.5</v>
      </c>
      <c r="I103" s="45">
        <v>1.33</v>
      </c>
      <c r="J103" s="45">
        <v>5</v>
      </c>
      <c r="K103" s="48">
        <f t="shared" si="27"/>
        <v>5.913333333333334</v>
      </c>
      <c r="L103" s="48">
        <f t="shared" si="28"/>
        <v>4.5233333333333334</v>
      </c>
      <c r="M103" s="48">
        <f t="shared" si="25"/>
        <v>3.9433333333333334</v>
      </c>
      <c r="N103" s="52">
        <f t="shared" si="29"/>
        <v>4.7675000000000001</v>
      </c>
      <c r="O103" s="54" t="s">
        <v>517</v>
      </c>
      <c r="P103" s="37"/>
      <c r="Q103" s="38" t="s">
        <v>518</v>
      </c>
    </row>
    <row r="104" spans="1:17" ht="12.75" customHeight="1" x14ac:dyDescent="0.2">
      <c r="A104" s="37" t="s">
        <v>466</v>
      </c>
      <c r="B104" s="38" t="s">
        <v>519</v>
      </c>
      <c r="C104" s="39" t="s">
        <v>393</v>
      </c>
      <c r="D104" s="39" t="s">
        <v>81</v>
      </c>
      <c r="E104" s="42" t="s">
        <v>82</v>
      </c>
      <c r="F104" s="43">
        <v>2</v>
      </c>
      <c r="G104" s="45">
        <v>7.5110000000000001</v>
      </c>
      <c r="H104" s="45">
        <v>7</v>
      </c>
      <c r="I104" s="45">
        <v>2.6659999999999999</v>
      </c>
      <c r="J104" s="45">
        <v>6.8179999999999996</v>
      </c>
      <c r="K104" s="48">
        <f t="shared" si="27"/>
        <v>7.1096666666666666</v>
      </c>
      <c r="L104" s="48">
        <f t="shared" si="28"/>
        <v>5.6649999999999991</v>
      </c>
      <c r="M104" s="48">
        <f t="shared" si="25"/>
        <v>5.4946666666666664</v>
      </c>
      <c r="N104" s="52">
        <f t="shared" si="29"/>
        <v>5.9987499999999994</v>
      </c>
      <c r="O104" s="54" t="s">
        <v>520</v>
      </c>
      <c r="P104" s="38" t="s">
        <v>488</v>
      </c>
      <c r="Q104" s="38" t="s">
        <v>521</v>
      </c>
    </row>
    <row r="105" spans="1:17" ht="15" customHeight="1" x14ac:dyDescent="0.2">
      <c r="A105" s="37" t="s">
        <v>466</v>
      </c>
      <c r="B105" s="38" t="s">
        <v>522</v>
      </c>
      <c r="C105" s="39" t="s">
        <v>523</v>
      </c>
      <c r="D105" s="39" t="s">
        <v>81</v>
      </c>
      <c r="E105" s="42" t="s">
        <v>82</v>
      </c>
      <c r="F105" s="43">
        <v>2</v>
      </c>
      <c r="G105" s="90">
        <v>7.5110000000000001</v>
      </c>
      <c r="H105" s="90">
        <v>7</v>
      </c>
      <c r="I105" s="90">
        <v>2.6659999999999999</v>
      </c>
      <c r="J105" s="90">
        <v>6.8179999999999996</v>
      </c>
      <c r="K105" s="48">
        <f t="shared" si="27"/>
        <v>7.1096666666666666</v>
      </c>
      <c r="L105" s="48">
        <f t="shared" si="28"/>
        <v>5.6649999999999991</v>
      </c>
      <c r="M105" s="48">
        <f t="shared" si="25"/>
        <v>5.4946666666666664</v>
      </c>
      <c r="N105" s="52">
        <f t="shared" si="29"/>
        <v>5.9987499999999994</v>
      </c>
      <c r="O105" s="54" t="s">
        <v>524</v>
      </c>
      <c r="P105" s="38" t="s">
        <v>488</v>
      </c>
      <c r="Q105" s="38" t="s">
        <v>521</v>
      </c>
    </row>
    <row r="106" spans="1:17" ht="15" customHeight="1" x14ac:dyDescent="0.2">
      <c r="A106" s="37" t="s">
        <v>466</v>
      </c>
      <c r="B106" s="38" t="s">
        <v>525</v>
      </c>
      <c r="C106" s="39">
        <v>695000</v>
      </c>
      <c r="D106" s="39" t="s">
        <v>81</v>
      </c>
      <c r="E106" s="42" t="s">
        <v>82</v>
      </c>
      <c r="F106" s="43">
        <v>2</v>
      </c>
      <c r="G106" s="122">
        <v>7.5110000000000001</v>
      </c>
      <c r="H106" s="122">
        <v>5</v>
      </c>
      <c r="I106" s="122">
        <v>2.6659999999999999</v>
      </c>
      <c r="J106" s="122">
        <v>7.1210000000000004</v>
      </c>
      <c r="K106" s="48">
        <f t="shared" si="27"/>
        <v>6.5439999999999996</v>
      </c>
      <c r="L106" s="48">
        <f t="shared" si="28"/>
        <v>5.7660000000000009</v>
      </c>
      <c r="M106" s="48">
        <f t="shared" si="25"/>
        <v>4.9290000000000003</v>
      </c>
      <c r="N106" s="52">
        <f t="shared" si="29"/>
        <v>5.5745000000000005</v>
      </c>
      <c r="O106" s="54" t="s">
        <v>526</v>
      </c>
      <c r="P106" s="38" t="s">
        <v>459</v>
      </c>
      <c r="Q106" s="38" t="s">
        <v>521</v>
      </c>
    </row>
    <row r="107" spans="1:17" ht="12.75" customHeight="1" x14ac:dyDescent="0.2">
      <c r="A107" s="37" t="s">
        <v>466</v>
      </c>
      <c r="B107" s="37" t="s">
        <v>527</v>
      </c>
      <c r="C107" s="39" t="s">
        <v>396</v>
      </c>
      <c r="D107" s="39">
        <v>3500</v>
      </c>
      <c r="E107" s="67" t="s">
        <v>386</v>
      </c>
      <c r="F107" s="43">
        <v>2</v>
      </c>
      <c r="G107" s="44">
        <v>7.7779999999999996</v>
      </c>
      <c r="H107" s="83">
        <v>7.3</v>
      </c>
      <c r="I107" s="45">
        <v>2.7</v>
      </c>
      <c r="J107" s="45">
        <v>6.8</v>
      </c>
      <c r="K107" s="48">
        <f t="shared" si="27"/>
        <v>7.2926666666666664</v>
      </c>
      <c r="L107" s="48">
        <f t="shared" si="28"/>
        <v>5.7593333333333332</v>
      </c>
      <c r="M107" s="48">
        <f t="shared" si="25"/>
        <v>5.6000000000000005</v>
      </c>
      <c r="N107" s="52">
        <f t="shared" si="29"/>
        <v>6.1444999999999999</v>
      </c>
      <c r="O107" s="54" t="s">
        <v>528</v>
      </c>
      <c r="P107" s="37"/>
      <c r="Q107" s="37" t="s">
        <v>529</v>
      </c>
    </row>
    <row r="108" spans="1:17" ht="12.75" customHeight="1" x14ac:dyDescent="0.2">
      <c r="A108" s="37" t="s">
        <v>466</v>
      </c>
      <c r="B108" s="37" t="s">
        <v>530</v>
      </c>
      <c r="C108" s="39">
        <v>32000</v>
      </c>
      <c r="D108" s="39">
        <v>3200</v>
      </c>
      <c r="E108" s="67" t="s">
        <v>386</v>
      </c>
      <c r="F108" s="43">
        <v>2</v>
      </c>
      <c r="G108" s="44">
        <v>7.7779999999999996</v>
      </c>
      <c r="H108" s="83">
        <v>7.5</v>
      </c>
      <c r="I108" s="44">
        <v>3</v>
      </c>
      <c r="J108" s="44">
        <v>7.6</v>
      </c>
      <c r="K108" s="48">
        <f t="shared" si="27"/>
        <v>7.6260000000000003</v>
      </c>
      <c r="L108" s="48">
        <f t="shared" si="28"/>
        <v>6.1260000000000003</v>
      </c>
      <c r="M108" s="48">
        <f t="shared" si="25"/>
        <v>6.0333333333333341</v>
      </c>
      <c r="N108" s="52">
        <f t="shared" si="29"/>
        <v>6.4695</v>
      </c>
      <c r="O108" s="54" t="s">
        <v>531</v>
      </c>
      <c r="P108" s="37"/>
      <c r="Q108" s="37" t="s">
        <v>532</v>
      </c>
    </row>
    <row r="109" spans="1:17" ht="12.75" customHeight="1" x14ac:dyDescent="0.2">
      <c r="A109" s="37" t="s">
        <v>466</v>
      </c>
      <c r="B109" s="38" t="s">
        <v>533</v>
      </c>
      <c r="C109" s="39" t="s">
        <v>534</v>
      </c>
      <c r="D109" s="39" t="s">
        <v>81</v>
      </c>
      <c r="E109" s="42" t="s">
        <v>82</v>
      </c>
      <c r="F109" s="43">
        <v>4</v>
      </c>
      <c r="G109" s="45">
        <v>6.7060000000000004</v>
      </c>
      <c r="H109" s="45">
        <v>5.2489999999999997</v>
      </c>
      <c r="I109" s="45">
        <v>1.333</v>
      </c>
      <c r="J109" s="45">
        <v>6.06</v>
      </c>
      <c r="K109" s="48">
        <f t="shared" si="27"/>
        <v>6.0049999999999999</v>
      </c>
      <c r="L109" s="48">
        <f t="shared" si="28"/>
        <v>4.6996666666666664</v>
      </c>
      <c r="M109" s="48">
        <f t="shared" si="25"/>
        <v>4.2139999999999995</v>
      </c>
      <c r="N109" s="52">
        <f t="shared" si="29"/>
        <v>4.8369999999999997</v>
      </c>
      <c r="O109" s="54" t="s">
        <v>535</v>
      </c>
      <c r="P109" s="38" t="s">
        <v>488</v>
      </c>
      <c r="Q109" s="38" t="s">
        <v>536</v>
      </c>
    </row>
    <row r="110" spans="1:17" ht="12.75" customHeight="1" x14ac:dyDescent="0.2">
      <c r="A110" s="37" t="s">
        <v>466</v>
      </c>
      <c r="B110" s="38" t="s">
        <v>537</v>
      </c>
      <c r="C110" s="39" t="s">
        <v>538</v>
      </c>
      <c r="D110" s="39" t="s">
        <v>81</v>
      </c>
      <c r="E110" s="42" t="s">
        <v>82</v>
      </c>
      <c r="F110" s="43">
        <v>4</v>
      </c>
      <c r="G110" s="45">
        <v>6.7060000000000004</v>
      </c>
      <c r="H110" s="45">
        <v>5.2489999999999997</v>
      </c>
      <c r="I110" s="45">
        <v>1.333</v>
      </c>
      <c r="J110" s="45">
        <v>6.06</v>
      </c>
      <c r="K110" s="48">
        <f t="shared" si="27"/>
        <v>6.0049999999999999</v>
      </c>
      <c r="L110" s="48">
        <f t="shared" si="28"/>
        <v>4.6996666666666664</v>
      </c>
      <c r="M110" s="48">
        <f t="shared" si="25"/>
        <v>4.2139999999999995</v>
      </c>
      <c r="N110" s="52">
        <f t="shared" si="29"/>
        <v>4.8369999999999997</v>
      </c>
      <c r="O110" s="54" t="s">
        <v>539</v>
      </c>
      <c r="P110" s="38" t="s">
        <v>488</v>
      </c>
      <c r="Q110" s="38" t="s">
        <v>536</v>
      </c>
    </row>
    <row r="111" spans="1:17" ht="12.75" customHeight="1" x14ac:dyDescent="0.2">
      <c r="A111" s="37" t="s">
        <v>466</v>
      </c>
      <c r="B111" s="37" t="s">
        <v>540</v>
      </c>
      <c r="C111" s="39" t="s">
        <v>541</v>
      </c>
      <c r="D111" s="39" t="s">
        <v>542</v>
      </c>
      <c r="E111" s="67" t="s">
        <v>386</v>
      </c>
      <c r="F111" s="43">
        <v>2</v>
      </c>
      <c r="G111" s="45">
        <v>7.8330000000000002</v>
      </c>
      <c r="H111" s="45">
        <v>7</v>
      </c>
      <c r="I111" s="45">
        <v>2.6659999999999999</v>
      </c>
      <c r="J111" s="45">
        <v>6.5149999999999997</v>
      </c>
      <c r="K111" s="48">
        <f t="shared" si="27"/>
        <v>7.1159999999999997</v>
      </c>
      <c r="L111" s="48">
        <f t="shared" si="28"/>
        <v>5.6713333333333331</v>
      </c>
      <c r="M111" s="48">
        <f t="shared" si="25"/>
        <v>5.3936666666666673</v>
      </c>
      <c r="N111" s="52">
        <f t="shared" si="29"/>
        <v>6.0035000000000007</v>
      </c>
      <c r="O111" s="54" t="s">
        <v>543</v>
      </c>
      <c r="P111" s="37"/>
      <c r="Q111" s="37" t="s">
        <v>544</v>
      </c>
    </row>
    <row r="112" spans="1:17" ht="12.75" customHeight="1" x14ac:dyDescent="0.2">
      <c r="A112" s="37" t="s">
        <v>466</v>
      </c>
      <c r="B112" s="38" t="s">
        <v>545</v>
      </c>
      <c r="C112" s="39" t="s">
        <v>546</v>
      </c>
      <c r="D112" s="39" t="s">
        <v>81</v>
      </c>
      <c r="E112" s="42" t="s">
        <v>82</v>
      </c>
      <c r="F112" s="43">
        <v>2</v>
      </c>
      <c r="G112" s="45">
        <v>7.8330000000000002</v>
      </c>
      <c r="H112" s="45">
        <v>7</v>
      </c>
      <c r="I112" s="45">
        <v>2.6659999999999999</v>
      </c>
      <c r="J112" s="45">
        <v>6.5149999999999997</v>
      </c>
      <c r="K112" s="48">
        <f t="shared" si="27"/>
        <v>7.1159999999999997</v>
      </c>
      <c r="L112" s="48">
        <f t="shared" si="28"/>
        <v>5.6713333333333331</v>
      </c>
      <c r="M112" s="48">
        <f t="shared" si="25"/>
        <v>5.3936666666666673</v>
      </c>
      <c r="N112" s="52">
        <f t="shared" si="29"/>
        <v>6.0035000000000007</v>
      </c>
      <c r="O112" s="54" t="s">
        <v>547</v>
      </c>
      <c r="P112" s="38" t="s">
        <v>488</v>
      </c>
      <c r="Q112" s="37" t="s">
        <v>544</v>
      </c>
    </row>
    <row r="113" spans="1:17" ht="12.75" customHeight="1" x14ac:dyDescent="0.2">
      <c r="A113" s="37" t="s">
        <v>466</v>
      </c>
      <c r="B113" s="37" t="s">
        <v>548</v>
      </c>
      <c r="C113" s="39">
        <v>21000</v>
      </c>
      <c r="D113" s="39">
        <v>2100</v>
      </c>
      <c r="E113" s="67" t="s">
        <v>386</v>
      </c>
      <c r="F113" s="43">
        <v>2</v>
      </c>
      <c r="G113" s="45">
        <v>7.5</v>
      </c>
      <c r="H113" s="83">
        <v>7.3</v>
      </c>
      <c r="I113" s="45">
        <v>2.7</v>
      </c>
      <c r="J113" s="45">
        <v>6.2</v>
      </c>
      <c r="K113" s="48">
        <f t="shared" si="27"/>
        <v>7</v>
      </c>
      <c r="L113" s="48">
        <f t="shared" si="28"/>
        <v>5.4666666666666659</v>
      </c>
      <c r="M113" s="48">
        <f t="shared" si="25"/>
        <v>5.3999999999999995</v>
      </c>
      <c r="N113" s="52">
        <f t="shared" si="29"/>
        <v>5.9249999999999998</v>
      </c>
      <c r="O113" s="54" t="s">
        <v>549</v>
      </c>
      <c r="P113" s="37"/>
      <c r="Q113" s="37" t="s">
        <v>495</v>
      </c>
    </row>
    <row r="114" spans="1:17" ht="12.75" customHeight="1" x14ac:dyDescent="0.2">
      <c r="A114" s="37" t="s">
        <v>466</v>
      </c>
      <c r="B114" s="37" t="s">
        <v>550</v>
      </c>
      <c r="C114" s="39">
        <v>15000</v>
      </c>
      <c r="D114" s="39">
        <v>1500</v>
      </c>
      <c r="E114" s="67" t="s">
        <v>386</v>
      </c>
      <c r="F114" s="43">
        <v>2</v>
      </c>
      <c r="G114" s="45">
        <v>7.5</v>
      </c>
      <c r="H114" s="45">
        <v>7</v>
      </c>
      <c r="I114" s="45">
        <v>2.7</v>
      </c>
      <c r="J114" s="45">
        <v>6.8</v>
      </c>
      <c r="K114" s="48">
        <f t="shared" si="27"/>
        <v>7.1000000000000005</v>
      </c>
      <c r="L114" s="48">
        <f t="shared" si="28"/>
        <v>5.666666666666667</v>
      </c>
      <c r="M114" s="48">
        <f t="shared" si="25"/>
        <v>5.5</v>
      </c>
      <c r="N114" s="52">
        <f t="shared" si="29"/>
        <v>6</v>
      </c>
      <c r="O114" s="54" t="s">
        <v>551</v>
      </c>
      <c r="P114" s="37"/>
      <c r="Q114" s="37" t="s">
        <v>552</v>
      </c>
    </row>
    <row r="115" spans="1:17" ht="12.75" customHeight="1" x14ac:dyDescent="0.2">
      <c r="A115" s="37" t="s">
        <v>466</v>
      </c>
      <c r="B115" s="38" t="s">
        <v>553</v>
      </c>
      <c r="C115" s="39" t="s">
        <v>554</v>
      </c>
      <c r="D115" s="39" t="s">
        <v>81</v>
      </c>
      <c r="E115" s="42" t="s">
        <v>82</v>
      </c>
      <c r="F115" s="43">
        <v>2</v>
      </c>
      <c r="G115" s="45">
        <v>7.5110000000000001</v>
      </c>
      <c r="H115" s="45">
        <v>7.05</v>
      </c>
      <c r="I115" s="45">
        <v>2.7330000000000001</v>
      </c>
      <c r="J115" s="45">
        <v>6.8479999999999999</v>
      </c>
      <c r="K115" s="48">
        <f t="shared" si="27"/>
        <v>7.136333333333333</v>
      </c>
      <c r="L115" s="48">
        <f t="shared" si="28"/>
        <v>5.6973333333333329</v>
      </c>
      <c r="M115" s="48">
        <f t="shared" si="25"/>
        <v>5.5436666666666667</v>
      </c>
      <c r="N115" s="52">
        <f t="shared" si="29"/>
        <v>6.0354999999999999</v>
      </c>
      <c r="O115" s="54" t="s">
        <v>555</v>
      </c>
      <c r="P115" s="38" t="s">
        <v>459</v>
      </c>
      <c r="Q115" s="37" t="s">
        <v>552</v>
      </c>
    </row>
    <row r="116" spans="1:17" ht="12.75" customHeight="1" x14ac:dyDescent="0.2">
      <c r="A116" s="37" t="s">
        <v>466</v>
      </c>
      <c r="B116" s="37" t="s">
        <v>556</v>
      </c>
      <c r="C116" s="39" t="s">
        <v>557</v>
      </c>
      <c r="D116" s="39">
        <v>900</v>
      </c>
      <c r="E116" s="67" t="s">
        <v>386</v>
      </c>
      <c r="F116" s="43">
        <v>2</v>
      </c>
      <c r="G116" s="45">
        <v>7.2</v>
      </c>
      <c r="H116" s="45">
        <v>5.5</v>
      </c>
      <c r="I116" s="45">
        <v>2.7</v>
      </c>
      <c r="J116" s="45">
        <v>6.2</v>
      </c>
      <c r="K116" s="48">
        <f t="shared" si="27"/>
        <v>6.3</v>
      </c>
      <c r="L116" s="48">
        <f t="shared" si="28"/>
        <v>5.3666666666666671</v>
      </c>
      <c r="M116" s="48">
        <f t="shared" si="25"/>
        <v>4.8</v>
      </c>
      <c r="N116" s="52">
        <f t="shared" si="29"/>
        <v>5.4</v>
      </c>
      <c r="O116" s="54" t="s">
        <v>558</v>
      </c>
      <c r="P116" s="37"/>
      <c r="Q116" s="37" t="s">
        <v>559</v>
      </c>
    </row>
    <row r="117" spans="1:17" ht="14.25" customHeight="1" x14ac:dyDescent="0.2">
      <c r="A117" s="37" t="s">
        <v>466</v>
      </c>
      <c r="B117" s="38" t="s">
        <v>560</v>
      </c>
      <c r="C117" s="66" t="s">
        <v>561</v>
      </c>
      <c r="D117" s="39">
        <v>600</v>
      </c>
      <c r="E117" s="67" t="s">
        <v>386</v>
      </c>
      <c r="F117" s="43">
        <v>2</v>
      </c>
      <c r="G117" s="45">
        <v>7.2</v>
      </c>
      <c r="H117" s="45">
        <v>5.5</v>
      </c>
      <c r="I117" s="45">
        <v>1.3</v>
      </c>
      <c r="J117" s="45">
        <v>5</v>
      </c>
      <c r="K117" s="48">
        <f t="shared" si="27"/>
        <v>5.8999999999999995</v>
      </c>
      <c r="L117" s="48">
        <f t="shared" si="28"/>
        <v>4.5</v>
      </c>
      <c r="M117" s="48">
        <f t="shared" si="25"/>
        <v>3.9333333333333336</v>
      </c>
      <c r="N117" s="52">
        <f t="shared" si="29"/>
        <v>4.75</v>
      </c>
      <c r="O117" s="54" t="s">
        <v>562</v>
      </c>
      <c r="P117" s="37"/>
      <c r="Q117" s="38" t="s">
        <v>563</v>
      </c>
    </row>
    <row r="118" spans="1:17" ht="12.75" customHeight="1" x14ac:dyDescent="0.2">
      <c r="A118" s="37" t="s">
        <v>466</v>
      </c>
      <c r="B118" s="37" t="s">
        <v>564</v>
      </c>
      <c r="C118" s="39" t="s">
        <v>565</v>
      </c>
      <c r="D118" s="39" t="s">
        <v>566</v>
      </c>
      <c r="E118" s="67" t="s">
        <v>386</v>
      </c>
      <c r="F118" s="43">
        <v>2</v>
      </c>
      <c r="G118" s="45">
        <v>6.9749999999999996</v>
      </c>
      <c r="H118" s="45">
        <v>4.25</v>
      </c>
      <c r="I118" s="45">
        <v>0.83299999999999996</v>
      </c>
      <c r="J118" s="45">
        <v>5.6059999999999999</v>
      </c>
      <c r="K118" s="48">
        <f t="shared" si="27"/>
        <v>5.6103333333333332</v>
      </c>
      <c r="L118" s="48">
        <f t="shared" si="28"/>
        <v>4.4713333333333329</v>
      </c>
      <c r="M118" s="48">
        <f t="shared" si="25"/>
        <v>3.5630000000000002</v>
      </c>
      <c r="N118" s="52">
        <f t="shared" si="29"/>
        <v>4.4160000000000004</v>
      </c>
      <c r="O118" s="54" t="s">
        <v>567</v>
      </c>
      <c r="P118" s="37"/>
      <c r="Q118" s="37" t="s">
        <v>568</v>
      </c>
    </row>
    <row r="119" spans="1:17" ht="12.75" customHeight="1" x14ac:dyDescent="0.2">
      <c r="A119" s="37" t="s">
        <v>466</v>
      </c>
      <c r="B119" s="38" t="s">
        <v>569</v>
      </c>
      <c r="C119" s="39" t="s">
        <v>570</v>
      </c>
      <c r="D119" s="39" t="s">
        <v>81</v>
      </c>
      <c r="E119" s="42" t="s">
        <v>82</v>
      </c>
      <c r="F119" s="43">
        <v>2</v>
      </c>
      <c r="G119" s="45">
        <v>6.9749999999999996</v>
      </c>
      <c r="H119" s="45">
        <v>4.5</v>
      </c>
      <c r="I119" s="45">
        <v>2.3330000000000002</v>
      </c>
      <c r="J119" s="45">
        <v>5.6059999999999999</v>
      </c>
      <c r="K119" s="48">
        <f t="shared" si="27"/>
        <v>5.6936666666666662</v>
      </c>
      <c r="L119" s="48">
        <f t="shared" si="28"/>
        <v>4.9713333333333329</v>
      </c>
      <c r="M119" s="48">
        <f t="shared" si="25"/>
        <v>4.1463333333333336</v>
      </c>
      <c r="N119" s="52">
        <f t="shared" si="29"/>
        <v>4.8535000000000004</v>
      </c>
      <c r="O119" s="54" t="s">
        <v>571</v>
      </c>
      <c r="P119" s="38" t="s">
        <v>488</v>
      </c>
      <c r="Q119" s="37" t="s">
        <v>568</v>
      </c>
    </row>
    <row r="120" spans="1:17" ht="12.75" customHeight="1" x14ac:dyDescent="0.2">
      <c r="A120" s="37" t="s">
        <v>466</v>
      </c>
      <c r="B120" s="37" t="s">
        <v>572</v>
      </c>
      <c r="C120" s="66" t="s">
        <v>81</v>
      </c>
      <c r="D120" s="39">
        <v>2000</v>
      </c>
      <c r="E120" s="67" t="s">
        <v>386</v>
      </c>
      <c r="F120" s="43">
        <v>2</v>
      </c>
      <c r="G120" s="44">
        <v>7.7779999999999996</v>
      </c>
      <c r="H120" s="45">
        <v>7</v>
      </c>
      <c r="I120" s="45">
        <v>2.7</v>
      </c>
      <c r="J120" s="45">
        <v>6.5</v>
      </c>
      <c r="K120" s="48">
        <f t="shared" si="27"/>
        <v>7.0926666666666662</v>
      </c>
      <c r="L120" s="48">
        <f t="shared" si="28"/>
        <v>5.6593333333333335</v>
      </c>
      <c r="M120" s="48">
        <f t="shared" si="25"/>
        <v>5.3999999999999995</v>
      </c>
      <c r="N120" s="52">
        <f t="shared" si="29"/>
        <v>5.9945000000000004</v>
      </c>
      <c r="O120" s="54" t="s">
        <v>573</v>
      </c>
      <c r="P120" s="37"/>
      <c r="Q120" s="37" t="s">
        <v>574</v>
      </c>
    </row>
    <row r="121" spans="1:17" ht="12.75" customHeight="1" x14ac:dyDescent="0.2">
      <c r="A121" s="37" t="s">
        <v>466</v>
      </c>
      <c r="B121" s="37" t="s">
        <v>575</v>
      </c>
      <c r="C121" s="66" t="s">
        <v>81</v>
      </c>
      <c r="D121" s="39">
        <v>1000</v>
      </c>
      <c r="E121" s="67" t="s">
        <v>386</v>
      </c>
      <c r="F121" s="43">
        <v>2</v>
      </c>
      <c r="G121" s="44">
        <v>7.7779999999999996</v>
      </c>
      <c r="H121" s="45">
        <v>7</v>
      </c>
      <c r="I121" s="45">
        <v>2.7</v>
      </c>
      <c r="J121" s="45">
        <v>6.7</v>
      </c>
      <c r="K121" s="48">
        <f t="shared" si="27"/>
        <v>7.1593333333333327</v>
      </c>
      <c r="L121" s="48">
        <f t="shared" si="28"/>
        <v>5.726</v>
      </c>
      <c r="M121" s="48">
        <f t="shared" si="25"/>
        <v>5.4666666666666659</v>
      </c>
      <c r="N121" s="52">
        <f t="shared" si="29"/>
        <v>6.0445000000000002</v>
      </c>
      <c r="O121" s="54" t="s">
        <v>576</v>
      </c>
      <c r="P121" s="37"/>
      <c r="Q121" s="37" t="s">
        <v>577</v>
      </c>
    </row>
    <row r="122" spans="1:17" ht="12.75" customHeight="1" x14ac:dyDescent="0.2">
      <c r="A122" s="37"/>
      <c r="B122" s="37"/>
      <c r="C122" s="66"/>
      <c r="D122" s="66"/>
      <c r="E122" s="67"/>
      <c r="F122" s="71"/>
      <c r="G122" s="72"/>
      <c r="H122" s="72"/>
      <c r="I122" s="72"/>
      <c r="J122" s="72"/>
      <c r="K122" s="48"/>
      <c r="L122" s="48"/>
      <c r="M122" s="48"/>
      <c r="N122" s="52"/>
      <c r="O122" s="37"/>
      <c r="P122" s="37"/>
      <c r="Q122" s="37"/>
    </row>
    <row r="123" spans="1:17" ht="12.75" customHeight="1" x14ac:dyDescent="0.2">
      <c r="A123" s="20" t="s">
        <v>578</v>
      </c>
      <c r="B123" s="22"/>
      <c r="C123" s="128"/>
      <c r="D123" s="24"/>
      <c r="E123" s="129"/>
      <c r="F123" s="130"/>
      <c r="G123" s="131"/>
      <c r="H123" s="131"/>
      <c r="I123" s="131"/>
      <c r="J123" s="131"/>
      <c r="K123" s="132"/>
      <c r="L123" s="78"/>
      <c r="M123" s="78"/>
      <c r="N123" s="34"/>
      <c r="O123" s="36"/>
      <c r="P123" s="36"/>
      <c r="Q123" s="36" t="s">
        <v>574</v>
      </c>
    </row>
    <row r="124" spans="1:17" ht="12.75" customHeight="1" x14ac:dyDescent="0.2">
      <c r="A124" s="133" t="s">
        <v>578</v>
      </c>
      <c r="B124" s="133" t="s">
        <v>579</v>
      </c>
      <c r="C124" s="86">
        <v>558000</v>
      </c>
      <c r="D124" s="86" t="s">
        <v>81</v>
      </c>
      <c r="E124" s="133" t="s">
        <v>82</v>
      </c>
      <c r="F124" s="134">
        <v>4</v>
      </c>
      <c r="G124" s="135">
        <v>7.77</v>
      </c>
      <c r="H124" s="135">
        <v>6.5</v>
      </c>
      <c r="I124" s="135">
        <v>1.83</v>
      </c>
      <c r="J124" s="135">
        <v>6.66</v>
      </c>
      <c r="K124" s="48">
        <f t="shared" ref="K124:K151" si="30">(H124+G124+J124)/3</f>
        <v>6.9766666666666666</v>
      </c>
      <c r="L124" s="48">
        <f t="shared" ref="L124:L151" si="31">(G124+I124+J124)/3</f>
        <v>5.419999999999999</v>
      </c>
      <c r="M124" s="48">
        <f t="shared" ref="M124:M151" si="32">(H124+J124+I124)/3</f>
        <v>4.996666666666667</v>
      </c>
      <c r="N124" s="52">
        <f t="shared" ref="N124:N151" si="33">(G124+I124+H124+J124)/4</f>
        <v>5.69</v>
      </c>
      <c r="O124" s="136" t="s">
        <v>580</v>
      </c>
      <c r="P124" s="68" t="s">
        <v>319</v>
      </c>
      <c r="Q124" s="133" t="s">
        <v>581</v>
      </c>
    </row>
    <row r="125" spans="1:17" ht="12.75" customHeight="1" x14ac:dyDescent="0.2">
      <c r="A125" s="133" t="s">
        <v>578</v>
      </c>
      <c r="B125" s="133" t="s">
        <v>582</v>
      </c>
      <c r="C125" s="86">
        <v>438000</v>
      </c>
      <c r="D125" s="86" t="s">
        <v>81</v>
      </c>
      <c r="E125" s="133" t="s">
        <v>82</v>
      </c>
      <c r="F125" s="134">
        <v>4</v>
      </c>
      <c r="G125" s="135">
        <v>7.6189999999999998</v>
      </c>
      <c r="H125" s="135">
        <v>4.625</v>
      </c>
      <c r="I125" s="135">
        <v>2.7330000000000001</v>
      </c>
      <c r="J125" s="121">
        <v>7.7270000000000003</v>
      </c>
      <c r="K125" s="48">
        <f t="shared" si="30"/>
        <v>6.657</v>
      </c>
      <c r="L125" s="48">
        <f t="shared" si="31"/>
        <v>6.0263333333333335</v>
      </c>
      <c r="M125" s="48">
        <f t="shared" si="32"/>
        <v>5.0283333333333333</v>
      </c>
      <c r="N125" s="52">
        <f t="shared" si="33"/>
        <v>5.6760000000000002</v>
      </c>
      <c r="O125" s="136" t="s">
        <v>583</v>
      </c>
      <c r="P125" s="68" t="s">
        <v>319</v>
      </c>
      <c r="Q125" s="119" t="s">
        <v>364</v>
      </c>
    </row>
    <row r="126" spans="1:17" ht="12.75" customHeight="1" x14ac:dyDescent="0.2">
      <c r="A126" s="133" t="s">
        <v>578</v>
      </c>
      <c r="B126" s="133" t="s">
        <v>584</v>
      </c>
      <c r="C126" s="86">
        <v>396000</v>
      </c>
      <c r="D126" s="86" t="s">
        <v>81</v>
      </c>
      <c r="E126" s="133" t="s">
        <v>82</v>
      </c>
      <c r="F126" s="134">
        <v>4</v>
      </c>
      <c r="G126" s="135">
        <v>7.51</v>
      </c>
      <c r="H126" s="135">
        <v>6.37</v>
      </c>
      <c r="I126" s="135">
        <v>1.73</v>
      </c>
      <c r="J126" s="135">
        <v>6.36</v>
      </c>
      <c r="K126" s="48">
        <f t="shared" si="30"/>
        <v>6.7466666666666661</v>
      </c>
      <c r="L126" s="48">
        <f t="shared" si="31"/>
        <v>5.2</v>
      </c>
      <c r="M126" s="48">
        <f t="shared" si="32"/>
        <v>4.82</v>
      </c>
      <c r="N126" s="52">
        <f t="shared" si="33"/>
        <v>5.4924999999999997</v>
      </c>
      <c r="O126" s="136" t="s">
        <v>585</v>
      </c>
      <c r="P126" s="68" t="s">
        <v>319</v>
      </c>
      <c r="Q126" s="133" t="s">
        <v>581</v>
      </c>
    </row>
    <row r="127" spans="1:17" ht="12.75" customHeight="1" x14ac:dyDescent="0.2">
      <c r="A127" s="133" t="s">
        <v>578</v>
      </c>
      <c r="B127" s="133" t="s">
        <v>586</v>
      </c>
      <c r="C127" s="86">
        <v>325000</v>
      </c>
      <c r="D127" s="86" t="s">
        <v>81</v>
      </c>
      <c r="E127" s="133" t="s">
        <v>82</v>
      </c>
      <c r="F127" s="134">
        <v>4</v>
      </c>
      <c r="G127" s="135">
        <v>8.048</v>
      </c>
      <c r="H127" s="135">
        <v>7.25</v>
      </c>
      <c r="I127" s="135">
        <v>3.06</v>
      </c>
      <c r="J127" s="121">
        <v>7.7270000000000003</v>
      </c>
      <c r="K127" s="48">
        <f t="shared" si="30"/>
        <v>7.6749999999999998</v>
      </c>
      <c r="L127" s="48">
        <f t="shared" si="31"/>
        <v>6.2783333333333333</v>
      </c>
      <c r="M127" s="48">
        <f t="shared" si="32"/>
        <v>6.0123333333333333</v>
      </c>
      <c r="N127" s="52">
        <f t="shared" si="33"/>
        <v>6.5212500000000002</v>
      </c>
      <c r="O127" s="136" t="s">
        <v>587</v>
      </c>
      <c r="P127" s="68" t="s">
        <v>319</v>
      </c>
      <c r="Q127" s="119" t="s">
        <v>364</v>
      </c>
    </row>
    <row r="128" spans="1:17" ht="12.75" customHeight="1" x14ac:dyDescent="0.2">
      <c r="A128" s="133" t="s">
        <v>578</v>
      </c>
      <c r="B128" s="133" t="s">
        <v>588</v>
      </c>
      <c r="C128" s="86">
        <v>254000</v>
      </c>
      <c r="D128" s="86" t="s">
        <v>81</v>
      </c>
      <c r="E128" s="133" t="s">
        <v>82</v>
      </c>
      <c r="F128" s="134">
        <v>4</v>
      </c>
      <c r="G128" s="135">
        <v>7.77</v>
      </c>
      <c r="H128" s="135">
        <v>6.62</v>
      </c>
      <c r="I128" s="135">
        <v>1.9</v>
      </c>
      <c r="J128" s="135">
        <v>6.62</v>
      </c>
      <c r="K128" s="48">
        <f t="shared" si="30"/>
        <v>7.0033333333333339</v>
      </c>
      <c r="L128" s="48">
        <f t="shared" si="31"/>
        <v>5.43</v>
      </c>
      <c r="M128" s="48">
        <f t="shared" si="32"/>
        <v>5.0466666666666669</v>
      </c>
      <c r="N128" s="52">
        <f t="shared" si="33"/>
        <v>5.7275</v>
      </c>
      <c r="O128" s="136" t="s">
        <v>589</v>
      </c>
      <c r="P128" s="68" t="s">
        <v>319</v>
      </c>
      <c r="Q128" s="133" t="s">
        <v>581</v>
      </c>
    </row>
    <row r="129" spans="1:17" ht="12.75" customHeight="1" x14ac:dyDescent="0.2">
      <c r="A129" s="133" t="s">
        <v>578</v>
      </c>
      <c r="B129" s="133" t="s">
        <v>590</v>
      </c>
      <c r="C129" s="86" t="s">
        <v>591</v>
      </c>
      <c r="D129" s="86" t="s">
        <v>81</v>
      </c>
      <c r="E129" s="133" t="s">
        <v>82</v>
      </c>
      <c r="F129" s="134">
        <v>4</v>
      </c>
      <c r="G129" s="135">
        <v>7.77</v>
      </c>
      <c r="H129" s="135">
        <v>6.5</v>
      </c>
      <c r="I129" s="135">
        <v>2</v>
      </c>
      <c r="J129" s="135">
        <v>6.36</v>
      </c>
      <c r="K129" s="48">
        <f t="shared" si="30"/>
        <v>6.876666666666666</v>
      </c>
      <c r="L129" s="48">
        <f t="shared" si="31"/>
        <v>5.376666666666666</v>
      </c>
      <c r="M129" s="48">
        <f t="shared" si="32"/>
        <v>4.9533333333333331</v>
      </c>
      <c r="N129" s="52">
        <f t="shared" si="33"/>
        <v>5.6574999999999998</v>
      </c>
      <c r="O129" s="136" t="str">
        <f>HYPERLINK("http://i.imgur.com/kUzbTeg.jpg","http://i.imgur.com/kUzbTeg.jpg ")</f>
        <v xml:space="preserve">http://i.imgur.com/kUzbTeg.jpg </v>
      </c>
      <c r="P129" s="85"/>
      <c r="Q129" s="133" t="s">
        <v>592</v>
      </c>
    </row>
    <row r="130" spans="1:17" ht="12.75" customHeight="1" x14ac:dyDescent="0.2">
      <c r="A130" s="133" t="s">
        <v>578</v>
      </c>
      <c r="B130" s="133" t="s">
        <v>593</v>
      </c>
      <c r="C130" s="86">
        <v>208000</v>
      </c>
      <c r="D130" s="86" t="s">
        <v>81</v>
      </c>
      <c r="E130" s="133" t="s">
        <v>82</v>
      </c>
      <c r="F130" s="134">
        <v>4</v>
      </c>
      <c r="G130" s="135">
        <v>7.6189999999999998</v>
      </c>
      <c r="H130" s="135">
        <v>5</v>
      </c>
      <c r="I130" s="135">
        <v>3.83</v>
      </c>
      <c r="J130" s="121">
        <v>7.7270000000000003</v>
      </c>
      <c r="K130" s="48">
        <f t="shared" si="30"/>
        <v>6.782</v>
      </c>
      <c r="L130" s="48">
        <f t="shared" si="31"/>
        <v>6.3920000000000003</v>
      </c>
      <c r="M130" s="48">
        <f t="shared" si="32"/>
        <v>5.519000000000001</v>
      </c>
      <c r="N130" s="52">
        <f t="shared" si="33"/>
        <v>6.0439999999999996</v>
      </c>
      <c r="O130" s="136" t="s">
        <v>594</v>
      </c>
      <c r="P130" s="68" t="s">
        <v>319</v>
      </c>
      <c r="Q130" s="119" t="s">
        <v>364</v>
      </c>
    </row>
    <row r="131" spans="1:17" ht="12.75" x14ac:dyDescent="0.2">
      <c r="A131" s="116" t="s">
        <v>578</v>
      </c>
      <c r="B131" s="116" t="s">
        <v>595</v>
      </c>
      <c r="C131" s="119" t="s">
        <v>596</v>
      </c>
      <c r="D131" s="119" t="s">
        <v>81</v>
      </c>
      <c r="E131" s="119" t="s">
        <v>82</v>
      </c>
      <c r="F131" s="120">
        <v>4</v>
      </c>
      <c r="G131" s="137">
        <v>7.88</v>
      </c>
      <c r="H131" s="137">
        <v>5.87</v>
      </c>
      <c r="I131" s="137">
        <v>2.16</v>
      </c>
      <c r="J131" s="137">
        <v>6.21</v>
      </c>
      <c r="K131" s="48">
        <f t="shared" si="30"/>
        <v>6.6533333333333333</v>
      </c>
      <c r="L131" s="48">
        <f t="shared" si="31"/>
        <v>5.416666666666667</v>
      </c>
      <c r="M131" s="48">
        <f t="shared" si="32"/>
        <v>4.746666666666667</v>
      </c>
      <c r="N131" s="52">
        <f t="shared" si="33"/>
        <v>5.53</v>
      </c>
      <c r="O131" s="125" t="str">
        <f>HYPERLINK("http://i.imgur.com/oEIlnKEs.jpg","http://i.imgur.com/oEIlnKEs.jpg ")</f>
        <v xml:space="preserve">http://i.imgur.com/oEIlnKEs.jpg </v>
      </c>
      <c r="P131" s="38" t="s">
        <v>501</v>
      </c>
      <c r="Q131" s="119" t="s">
        <v>364</v>
      </c>
    </row>
    <row r="132" spans="1:17" ht="12.75" customHeight="1" x14ac:dyDescent="0.2">
      <c r="A132" s="133" t="s">
        <v>578</v>
      </c>
      <c r="B132" s="133" t="s">
        <v>597</v>
      </c>
      <c r="C132" s="86">
        <v>154000</v>
      </c>
      <c r="D132" s="86" t="s">
        <v>81</v>
      </c>
      <c r="E132" s="133" t="s">
        <v>82</v>
      </c>
      <c r="F132" s="134">
        <v>4</v>
      </c>
      <c r="G132" s="135">
        <v>7.51</v>
      </c>
      <c r="H132" s="135">
        <v>6.5</v>
      </c>
      <c r="I132" s="135">
        <v>1.83</v>
      </c>
      <c r="J132" s="135">
        <v>6.36</v>
      </c>
      <c r="K132" s="48">
        <f t="shared" si="30"/>
        <v>6.79</v>
      </c>
      <c r="L132" s="48">
        <f t="shared" si="31"/>
        <v>5.2333333333333334</v>
      </c>
      <c r="M132" s="48">
        <f t="shared" si="32"/>
        <v>4.8966666666666665</v>
      </c>
      <c r="N132" s="52">
        <f t="shared" si="33"/>
        <v>5.55</v>
      </c>
      <c r="O132" s="136" t="s">
        <v>598</v>
      </c>
      <c r="P132" s="68" t="s">
        <v>319</v>
      </c>
      <c r="Q132" s="133" t="s">
        <v>581</v>
      </c>
    </row>
    <row r="133" spans="1:17" ht="12.75" customHeight="1" x14ac:dyDescent="0.2">
      <c r="A133" s="116" t="s">
        <v>578</v>
      </c>
      <c r="B133" s="116" t="s">
        <v>599</v>
      </c>
      <c r="C133" s="118" t="s">
        <v>600</v>
      </c>
      <c r="D133" s="118" t="s">
        <v>81</v>
      </c>
      <c r="E133" s="119" t="s">
        <v>82</v>
      </c>
      <c r="F133" s="134">
        <v>4</v>
      </c>
      <c r="G133" s="135">
        <v>7.51</v>
      </c>
      <c r="H133" s="135">
        <v>6.125</v>
      </c>
      <c r="I133" s="135">
        <v>3.1659999999999999</v>
      </c>
      <c r="J133" s="122">
        <v>6.1449999999999996</v>
      </c>
      <c r="K133" s="48">
        <f t="shared" si="30"/>
        <v>6.5933333333333337</v>
      </c>
      <c r="L133" s="48">
        <f t="shared" si="31"/>
        <v>5.6069999999999993</v>
      </c>
      <c r="M133" s="48">
        <f t="shared" si="32"/>
        <v>5.1453333333333333</v>
      </c>
      <c r="N133" s="52">
        <f t="shared" si="33"/>
        <v>5.7365000000000004</v>
      </c>
      <c r="O133" s="125" t="str">
        <f>HYPERLINK("http://i.imgur.com/m45jlxQs.jpg","http://i.imgur.com/m45jlxQs.jpg ")</f>
        <v xml:space="preserve">http://i.imgur.com/m45jlxQs.jpg </v>
      </c>
      <c r="P133" s="38" t="s">
        <v>501</v>
      </c>
      <c r="Q133" s="119" t="s">
        <v>601</v>
      </c>
    </row>
    <row r="134" spans="1:17" ht="12.75" customHeight="1" x14ac:dyDescent="0.2">
      <c r="A134" s="133" t="s">
        <v>578</v>
      </c>
      <c r="B134" s="133" t="s">
        <v>602</v>
      </c>
      <c r="C134" s="86">
        <v>65000</v>
      </c>
      <c r="D134" s="86" t="s">
        <v>603</v>
      </c>
      <c r="E134" s="133" t="s">
        <v>386</v>
      </c>
      <c r="F134" s="134">
        <v>4</v>
      </c>
      <c r="G134" s="135">
        <v>7.7789999999999999</v>
      </c>
      <c r="H134" s="135">
        <v>5</v>
      </c>
      <c r="I134" s="121">
        <v>2.9998</v>
      </c>
      <c r="J134" s="121">
        <v>7.7270000000000003</v>
      </c>
      <c r="K134" s="48">
        <f t="shared" si="30"/>
        <v>6.8353333333333337</v>
      </c>
      <c r="L134" s="48">
        <f t="shared" si="31"/>
        <v>6.1686000000000005</v>
      </c>
      <c r="M134" s="48">
        <f t="shared" si="32"/>
        <v>5.2422666666666666</v>
      </c>
      <c r="N134" s="52">
        <f t="shared" si="33"/>
        <v>5.8764500000000002</v>
      </c>
      <c r="O134" s="136" t="str">
        <f>HYPERLINK("http://i.imgur.com/HPEkLdP.jpg","http://i.imgur.com/HPEkLdP.jpg ")</f>
        <v xml:space="preserve">http://i.imgur.com/HPEkLdP.jpg </v>
      </c>
      <c r="P134" s="138"/>
      <c r="Q134" s="133" t="s">
        <v>604</v>
      </c>
    </row>
    <row r="135" spans="1:17" ht="12.75" customHeight="1" x14ac:dyDescent="0.2">
      <c r="A135" s="133" t="s">
        <v>578</v>
      </c>
      <c r="B135" s="133" t="s">
        <v>605</v>
      </c>
      <c r="C135" s="86" t="s">
        <v>606</v>
      </c>
      <c r="D135" s="86" t="s">
        <v>565</v>
      </c>
      <c r="E135" s="133" t="s">
        <v>386</v>
      </c>
      <c r="F135" s="134">
        <v>4</v>
      </c>
      <c r="G135" s="135">
        <v>7.7789999999999999</v>
      </c>
      <c r="H135" s="135">
        <v>5</v>
      </c>
      <c r="I135" s="121">
        <v>2.99</v>
      </c>
      <c r="J135" s="121">
        <v>7.7270000000000003</v>
      </c>
      <c r="K135" s="48">
        <f t="shared" si="30"/>
        <v>6.8353333333333337</v>
      </c>
      <c r="L135" s="48">
        <f t="shared" si="31"/>
        <v>6.1653333333333338</v>
      </c>
      <c r="M135" s="48">
        <f t="shared" si="32"/>
        <v>5.2389999999999999</v>
      </c>
      <c r="N135" s="52">
        <f t="shared" si="33"/>
        <v>5.8740000000000006</v>
      </c>
      <c r="O135" s="136" t="str">
        <f>HYPERLINK("http://i.imgur.com/JvLGCM4.jpg","http://i.imgur.com/JvLGCM4.jpg ")</f>
        <v xml:space="preserve">http://i.imgur.com/JvLGCM4.jpg </v>
      </c>
      <c r="P135" s="139" t="s">
        <v>607</v>
      </c>
      <c r="Q135" s="133" t="s">
        <v>608</v>
      </c>
    </row>
    <row r="136" spans="1:17" ht="12.75" customHeight="1" x14ac:dyDescent="0.2">
      <c r="A136" s="133" t="s">
        <v>578</v>
      </c>
      <c r="B136" s="133" t="s">
        <v>609</v>
      </c>
      <c r="C136" s="86">
        <v>38000</v>
      </c>
      <c r="D136" s="86" t="s">
        <v>610</v>
      </c>
      <c r="E136" s="133" t="s">
        <v>386</v>
      </c>
      <c r="F136" s="134">
        <v>4</v>
      </c>
      <c r="G136" s="135">
        <v>7.5110000000000001</v>
      </c>
      <c r="H136" s="135">
        <v>2.5</v>
      </c>
      <c r="I136" s="135">
        <v>2</v>
      </c>
      <c r="J136" s="135">
        <v>6.5149999999999997</v>
      </c>
      <c r="K136" s="48">
        <f t="shared" si="30"/>
        <v>5.5086666666666666</v>
      </c>
      <c r="L136" s="48">
        <f t="shared" si="31"/>
        <v>5.3419999999999996</v>
      </c>
      <c r="M136" s="48">
        <f t="shared" si="32"/>
        <v>3.6716666666666669</v>
      </c>
      <c r="N136" s="52">
        <f t="shared" si="33"/>
        <v>4.6315</v>
      </c>
      <c r="O136" s="136" t="str">
        <f>HYPERLINK("http://i.imgur.com/UJ49Qu4.jpg","http://i.imgur.com/UJ49Qu4.jpg ")</f>
        <v xml:space="preserve">http://i.imgur.com/UJ49Qu4.jpg </v>
      </c>
      <c r="P136" s="138"/>
      <c r="Q136" s="133" t="s">
        <v>611</v>
      </c>
    </row>
    <row r="137" spans="1:17" ht="12.75" customHeight="1" x14ac:dyDescent="0.2">
      <c r="A137" s="133" t="s">
        <v>578</v>
      </c>
      <c r="B137" s="133" t="s">
        <v>612</v>
      </c>
      <c r="C137" s="86" t="s">
        <v>613</v>
      </c>
      <c r="D137" s="86" t="s">
        <v>81</v>
      </c>
      <c r="E137" s="133" t="s">
        <v>82</v>
      </c>
      <c r="F137" s="134">
        <v>6</v>
      </c>
      <c r="G137" s="135">
        <v>7.2430000000000003</v>
      </c>
      <c r="H137" s="135">
        <v>4.25</v>
      </c>
      <c r="I137" s="135">
        <v>2.66</v>
      </c>
      <c r="J137" s="135">
        <v>5.6</v>
      </c>
      <c r="K137" s="48">
        <f t="shared" si="30"/>
        <v>5.6976666666666667</v>
      </c>
      <c r="L137" s="48">
        <f t="shared" si="31"/>
        <v>5.1676666666666664</v>
      </c>
      <c r="M137" s="48">
        <f t="shared" si="32"/>
        <v>4.17</v>
      </c>
      <c r="N137" s="52">
        <f t="shared" si="33"/>
        <v>4.93825</v>
      </c>
      <c r="O137" s="136" t="str">
        <f>HYPERLINK("http://i.imgur.com/trY20yQ.jpg","http://i.imgur.com/trY20yQ.jpg ")</f>
        <v xml:space="preserve">http://i.imgur.com/trY20yQ.jpg </v>
      </c>
      <c r="P137" s="138"/>
      <c r="Q137" s="133" t="s">
        <v>614</v>
      </c>
    </row>
    <row r="138" spans="1:17" ht="12.75" customHeight="1" x14ac:dyDescent="0.2">
      <c r="A138" s="133" t="s">
        <v>578</v>
      </c>
      <c r="B138" s="133" t="s">
        <v>615</v>
      </c>
      <c r="C138" s="86" t="s">
        <v>616</v>
      </c>
      <c r="D138" s="86" t="s">
        <v>617</v>
      </c>
      <c r="E138" s="133" t="s">
        <v>386</v>
      </c>
      <c r="F138" s="134">
        <v>4</v>
      </c>
      <c r="G138" s="135">
        <v>7.7789999999999999</v>
      </c>
      <c r="H138" s="135">
        <v>5</v>
      </c>
      <c r="I138" s="121">
        <v>2.9990000000000001</v>
      </c>
      <c r="J138" s="135">
        <v>7.5750000000000002</v>
      </c>
      <c r="K138" s="48">
        <f t="shared" si="30"/>
        <v>6.7846666666666664</v>
      </c>
      <c r="L138" s="48">
        <f t="shared" si="31"/>
        <v>6.1176666666666675</v>
      </c>
      <c r="M138" s="48">
        <f t="shared" si="32"/>
        <v>5.1913333333333336</v>
      </c>
      <c r="N138" s="52">
        <f t="shared" si="33"/>
        <v>5.8382500000000004</v>
      </c>
      <c r="O138" s="136" t="str">
        <f>HYPERLINK("http://i.imgur.com/D3WV68a.jpg","http://i.imgur.com/D3WV68a.jpg ")</f>
        <v xml:space="preserve">http://i.imgur.com/D3WV68a.jpg </v>
      </c>
      <c r="P138" s="138"/>
      <c r="Q138" s="133" t="s">
        <v>618</v>
      </c>
    </row>
    <row r="139" spans="1:17" ht="12.75" customHeight="1" x14ac:dyDescent="0.2">
      <c r="A139" s="133" t="s">
        <v>578</v>
      </c>
      <c r="B139" s="133" t="s">
        <v>619</v>
      </c>
      <c r="C139" s="86" t="s">
        <v>398</v>
      </c>
      <c r="D139" s="86" t="s">
        <v>620</v>
      </c>
      <c r="E139" s="133" t="s">
        <v>386</v>
      </c>
      <c r="F139" s="134">
        <v>4</v>
      </c>
      <c r="G139" s="135">
        <v>7.7789999999999999</v>
      </c>
      <c r="H139" s="135">
        <v>5</v>
      </c>
      <c r="I139" s="121">
        <v>2.9990000000000001</v>
      </c>
      <c r="J139" s="135">
        <v>7.5750000000000002</v>
      </c>
      <c r="K139" s="48">
        <f t="shared" si="30"/>
        <v>6.7846666666666664</v>
      </c>
      <c r="L139" s="48">
        <f t="shared" si="31"/>
        <v>6.1176666666666675</v>
      </c>
      <c r="M139" s="48">
        <f t="shared" si="32"/>
        <v>5.1913333333333336</v>
      </c>
      <c r="N139" s="52">
        <f t="shared" si="33"/>
        <v>5.8382500000000004</v>
      </c>
      <c r="O139" s="136" t="str">
        <f>HYPERLINK("http://i.imgur.com/aaQGKQd.jpg","http://i.imgur.com/aaQGKQd.jpg ")</f>
        <v xml:space="preserve">http://i.imgur.com/aaQGKQd.jpg </v>
      </c>
      <c r="P139" s="138"/>
      <c r="Q139" s="133" t="s">
        <v>621</v>
      </c>
    </row>
    <row r="140" spans="1:17" ht="12.75" customHeight="1" x14ac:dyDescent="0.2">
      <c r="A140" s="133" t="s">
        <v>578</v>
      </c>
      <c r="B140" s="133" t="s">
        <v>622</v>
      </c>
      <c r="C140" s="86" t="s">
        <v>623</v>
      </c>
      <c r="D140" s="86" t="s">
        <v>624</v>
      </c>
      <c r="E140" s="133" t="s">
        <v>386</v>
      </c>
      <c r="F140" s="134">
        <v>4</v>
      </c>
      <c r="G140" s="135">
        <v>7.7789999999999999</v>
      </c>
      <c r="H140" s="135">
        <v>5</v>
      </c>
      <c r="I140" s="121">
        <v>2.9990000000000001</v>
      </c>
      <c r="J140" s="135">
        <v>7.1210000000000004</v>
      </c>
      <c r="K140" s="48">
        <f t="shared" si="30"/>
        <v>6.6333333333333329</v>
      </c>
      <c r="L140" s="48">
        <f t="shared" si="31"/>
        <v>5.9663333333333339</v>
      </c>
      <c r="M140" s="48">
        <f t="shared" si="32"/>
        <v>5.04</v>
      </c>
      <c r="N140" s="52">
        <f t="shared" si="33"/>
        <v>5.7247500000000002</v>
      </c>
      <c r="O140" s="136" t="str">
        <f>HYPERLINK("http://i.imgur.com/Al8qwal.jpg","http://i.imgur.com/Al8qwal.jpg ")</f>
        <v xml:space="preserve">http://i.imgur.com/Al8qwal.jpg </v>
      </c>
      <c r="P140" s="138"/>
      <c r="Q140" s="133" t="s">
        <v>625</v>
      </c>
    </row>
    <row r="141" spans="1:17" ht="12" customHeight="1" x14ac:dyDescent="0.2">
      <c r="A141" s="133" t="s">
        <v>578</v>
      </c>
      <c r="B141" s="133" t="s">
        <v>626</v>
      </c>
      <c r="C141" s="86" t="s">
        <v>627</v>
      </c>
      <c r="D141" s="86" t="s">
        <v>628</v>
      </c>
      <c r="E141" s="133" t="s">
        <v>386</v>
      </c>
      <c r="F141" s="134">
        <v>4</v>
      </c>
      <c r="G141" s="135">
        <v>7.51</v>
      </c>
      <c r="H141" s="135">
        <v>5</v>
      </c>
      <c r="I141" s="121">
        <v>2.9990000000000001</v>
      </c>
      <c r="J141" s="135">
        <v>7.4240000000000004</v>
      </c>
      <c r="K141" s="48">
        <f t="shared" si="30"/>
        <v>6.6446666666666667</v>
      </c>
      <c r="L141" s="48">
        <f t="shared" si="31"/>
        <v>5.9776666666666669</v>
      </c>
      <c r="M141" s="48">
        <f t="shared" si="32"/>
        <v>5.141</v>
      </c>
      <c r="N141" s="52">
        <f t="shared" si="33"/>
        <v>5.73325</v>
      </c>
      <c r="O141" s="136" t="str">
        <f>HYPERLINK("http://i.imgur.com/ztq3a4N.jpg","http://i.imgur.com/ztq3a4N.jpg ")</f>
        <v xml:space="preserve">http://i.imgur.com/ztq3a4N.jpg </v>
      </c>
      <c r="P141" s="138"/>
      <c r="Q141" s="133" t="s">
        <v>629</v>
      </c>
    </row>
    <row r="142" spans="1:17" ht="12.75" customHeight="1" x14ac:dyDescent="0.2">
      <c r="A142" s="133" t="s">
        <v>578</v>
      </c>
      <c r="B142" s="133" t="s">
        <v>630</v>
      </c>
      <c r="C142" s="86" t="s">
        <v>631</v>
      </c>
      <c r="D142" s="140" t="s">
        <v>632</v>
      </c>
      <c r="E142" s="133" t="s">
        <v>386</v>
      </c>
      <c r="F142" s="134">
        <v>4</v>
      </c>
      <c r="G142" s="135">
        <v>7.7789999999999999</v>
      </c>
      <c r="H142" s="135">
        <v>5</v>
      </c>
      <c r="I142" s="135">
        <v>1.333</v>
      </c>
      <c r="J142" s="135">
        <v>6.2119999999999997</v>
      </c>
      <c r="K142" s="48">
        <f t="shared" si="30"/>
        <v>6.3303333333333329</v>
      </c>
      <c r="L142" s="48">
        <f t="shared" si="31"/>
        <v>5.1079999999999997</v>
      </c>
      <c r="M142" s="48">
        <f t="shared" si="32"/>
        <v>4.1816666666666666</v>
      </c>
      <c r="N142" s="52">
        <f t="shared" si="33"/>
        <v>5.0809999999999995</v>
      </c>
      <c r="O142" s="136" t="str">
        <f>HYPERLINK("http://i.imgur.com/bkSh2kN.jpg","http://i.imgur.com/bkSh2kN.jpg ")</f>
        <v xml:space="preserve">http://i.imgur.com/bkSh2kN.jpg </v>
      </c>
      <c r="P142" s="138"/>
      <c r="Q142" s="133" t="s">
        <v>633</v>
      </c>
    </row>
    <row r="143" spans="1:17" ht="12.75" customHeight="1" x14ac:dyDescent="0.2">
      <c r="A143" s="133" t="s">
        <v>578</v>
      </c>
      <c r="B143" s="133" t="s">
        <v>634</v>
      </c>
      <c r="C143" s="86" t="s">
        <v>635</v>
      </c>
      <c r="D143" s="86" t="s">
        <v>636</v>
      </c>
      <c r="E143" s="133" t="s">
        <v>386</v>
      </c>
      <c r="F143" s="134">
        <v>4</v>
      </c>
      <c r="G143" s="135">
        <v>7.5110000000000001</v>
      </c>
      <c r="H143" s="135">
        <v>5</v>
      </c>
      <c r="I143" s="121">
        <v>2.9990000000000001</v>
      </c>
      <c r="J143" s="135">
        <v>7.4240000000000004</v>
      </c>
      <c r="K143" s="48">
        <f t="shared" si="30"/>
        <v>6.6449999999999996</v>
      </c>
      <c r="L143" s="48">
        <f t="shared" si="31"/>
        <v>5.9780000000000006</v>
      </c>
      <c r="M143" s="48">
        <f t="shared" si="32"/>
        <v>5.141</v>
      </c>
      <c r="N143" s="52">
        <f t="shared" si="33"/>
        <v>5.7335000000000003</v>
      </c>
      <c r="O143" s="136" t="str">
        <f>HYPERLINK("http://i.imgur.com/YnUTHJh.jpg","http://i.imgur.com/YnUTHJh.jpg ")</f>
        <v xml:space="preserve">http://i.imgur.com/YnUTHJh.jpg </v>
      </c>
      <c r="P143" s="138"/>
      <c r="Q143" s="133" t="s">
        <v>637</v>
      </c>
    </row>
    <row r="144" spans="1:17" ht="12.75" customHeight="1" x14ac:dyDescent="0.2">
      <c r="A144" s="133" t="s">
        <v>578</v>
      </c>
      <c r="B144" s="133" t="s">
        <v>638</v>
      </c>
      <c r="C144" s="86" t="s">
        <v>635</v>
      </c>
      <c r="D144" s="141" t="s">
        <v>636</v>
      </c>
      <c r="E144" s="133" t="s">
        <v>386</v>
      </c>
      <c r="F144" s="134">
        <v>4</v>
      </c>
      <c r="G144" s="135">
        <v>7.7789999999999999</v>
      </c>
      <c r="H144" s="135">
        <v>5</v>
      </c>
      <c r="I144" s="135">
        <v>2</v>
      </c>
      <c r="J144" s="135">
        <v>6.3630000000000004</v>
      </c>
      <c r="K144" s="48">
        <f t="shared" si="30"/>
        <v>6.3806666666666665</v>
      </c>
      <c r="L144" s="48">
        <f t="shared" si="31"/>
        <v>5.3806666666666665</v>
      </c>
      <c r="M144" s="48">
        <f t="shared" si="32"/>
        <v>4.4543333333333335</v>
      </c>
      <c r="N144" s="52">
        <f t="shared" si="33"/>
        <v>5.2854999999999999</v>
      </c>
      <c r="O144" s="136" t="str">
        <f>HYPERLINK("http://i.imgur.com/ZunYV9V.jpg","http://i.imgur.com/ZunYV9V.jpg ")</f>
        <v xml:space="preserve">http://i.imgur.com/ZunYV9V.jpg </v>
      </c>
      <c r="P144" s="138"/>
      <c r="Q144" s="133" t="s">
        <v>633</v>
      </c>
    </row>
    <row r="145" spans="1:17" ht="12.75" customHeight="1" x14ac:dyDescent="0.2">
      <c r="A145" s="133" t="s">
        <v>578</v>
      </c>
      <c r="B145" s="133" t="s">
        <v>639</v>
      </c>
      <c r="C145" s="86" t="s">
        <v>635</v>
      </c>
      <c r="D145" s="86" t="s">
        <v>636</v>
      </c>
      <c r="E145" s="133" t="s">
        <v>386</v>
      </c>
      <c r="F145" s="134">
        <v>4</v>
      </c>
      <c r="G145" s="135">
        <v>7.2430000000000003</v>
      </c>
      <c r="H145" s="135">
        <v>5.2489999999999997</v>
      </c>
      <c r="I145" s="135">
        <v>2</v>
      </c>
      <c r="J145" s="135">
        <v>6.6665999999999999</v>
      </c>
      <c r="K145" s="48">
        <f t="shared" si="30"/>
        <v>6.3861999999999997</v>
      </c>
      <c r="L145" s="48">
        <f t="shared" si="31"/>
        <v>5.3032000000000004</v>
      </c>
      <c r="M145" s="48">
        <f t="shared" si="32"/>
        <v>4.6385333333333332</v>
      </c>
      <c r="N145" s="52">
        <f t="shared" si="33"/>
        <v>5.28965</v>
      </c>
      <c r="O145" s="136" t="str">
        <f>HYPERLINK("http://i.imgur.com/tK6ODhe.jpg","http://i.imgur.com/tK6ODhe.jpg ")</f>
        <v xml:space="preserve">http://i.imgur.com/tK6ODhe.jpg </v>
      </c>
      <c r="P145" s="138"/>
      <c r="Q145" s="133" t="s">
        <v>640</v>
      </c>
    </row>
    <row r="146" spans="1:17" ht="12.75" customHeight="1" x14ac:dyDescent="0.2">
      <c r="A146" s="133" t="s">
        <v>578</v>
      </c>
      <c r="B146" s="133" t="s">
        <v>641</v>
      </c>
      <c r="C146" s="86" t="s">
        <v>557</v>
      </c>
      <c r="D146" s="86" t="s">
        <v>642</v>
      </c>
      <c r="E146" s="133" t="s">
        <v>386</v>
      </c>
      <c r="F146" s="134">
        <v>4</v>
      </c>
      <c r="G146" s="135">
        <v>7</v>
      </c>
      <c r="H146" s="135">
        <v>3.5</v>
      </c>
      <c r="I146" s="135">
        <v>2</v>
      </c>
      <c r="J146" s="135">
        <v>5</v>
      </c>
      <c r="K146" s="48">
        <f t="shared" si="30"/>
        <v>5.166666666666667</v>
      </c>
      <c r="L146" s="48">
        <f t="shared" si="31"/>
        <v>4.666666666666667</v>
      </c>
      <c r="M146" s="48">
        <f t="shared" si="32"/>
        <v>3.5</v>
      </c>
      <c r="N146" s="52">
        <f t="shared" si="33"/>
        <v>4.375</v>
      </c>
      <c r="O146" s="136" t="str">
        <f>HYPERLINK("http://i.imgur.com/6iltkJp.jpg","http://i.imgur.com/6iltkJp.jpg ")</f>
        <v xml:space="preserve">http://i.imgur.com/6iltkJp.jpg </v>
      </c>
      <c r="P146" s="138"/>
      <c r="Q146" s="133" t="s">
        <v>643</v>
      </c>
    </row>
    <row r="147" spans="1:17" ht="12.75" customHeight="1" x14ac:dyDescent="0.2">
      <c r="A147" s="133" t="s">
        <v>578</v>
      </c>
      <c r="B147" s="133" t="s">
        <v>644</v>
      </c>
      <c r="C147" s="86" t="s">
        <v>557</v>
      </c>
      <c r="D147" s="86" t="s">
        <v>645</v>
      </c>
      <c r="E147" s="133" t="s">
        <v>386</v>
      </c>
      <c r="F147" s="134">
        <v>4</v>
      </c>
      <c r="G147" s="135">
        <v>7.5110000000000001</v>
      </c>
      <c r="H147" s="135">
        <v>5</v>
      </c>
      <c r="I147" s="121">
        <v>2.9990000000000001</v>
      </c>
      <c r="J147" s="135">
        <v>7.1212</v>
      </c>
      <c r="K147" s="48">
        <f t="shared" si="30"/>
        <v>6.5440666666666658</v>
      </c>
      <c r="L147" s="48">
        <f t="shared" si="31"/>
        <v>5.8770666666666669</v>
      </c>
      <c r="M147" s="48">
        <f t="shared" si="32"/>
        <v>5.0400666666666671</v>
      </c>
      <c r="N147" s="52">
        <f t="shared" si="33"/>
        <v>5.6577999999999999</v>
      </c>
      <c r="O147" s="136" t="str">
        <f>HYPERLINK("http://i.imgur.com/gfx0vDF.jpg","http://i.imgur.com/gfx0vDF.jpg ")</f>
        <v xml:space="preserve">http://i.imgur.com/gfx0vDF.jpg </v>
      </c>
      <c r="P147" s="138"/>
      <c r="Q147" s="133" t="s">
        <v>646</v>
      </c>
    </row>
    <row r="148" spans="1:17" ht="12.75" customHeight="1" x14ac:dyDescent="0.2">
      <c r="A148" s="133" t="s">
        <v>578</v>
      </c>
      <c r="B148" s="133" t="s">
        <v>647</v>
      </c>
      <c r="C148" s="86" t="s">
        <v>648</v>
      </c>
      <c r="D148" s="86" t="s">
        <v>81</v>
      </c>
      <c r="E148" s="133" t="s">
        <v>82</v>
      </c>
      <c r="F148" s="134">
        <v>4</v>
      </c>
      <c r="G148" s="135">
        <v>7.5110000000000001</v>
      </c>
      <c r="H148" s="135">
        <v>5</v>
      </c>
      <c r="I148" s="121">
        <v>2.9990000000000001</v>
      </c>
      <c r="J148" s="135">
        <v>7.1212</v>
      </c>
      <c r="K148" s="48">
        <f t="shared" si="30"/>
        <v>6.5440666666666658</v>
      </c>
      <c r="L148" s="48">
        <f t="shared" si="31"/>
        <v>5.8770666666666669</v>
      </c>
      <c r="M148" s="48">
        <f t="shared" si="32"/>
        <v>5.0400666666666671</v>
      </c>
      <c r="N148" s="52">
        <f t="shared" si="33"/>
        <v>5.6577999999999999</v>
      </c>
      <c r="O148" s="136" t="s">
        <v>649</v>
      </c>
      <c r="P148" s="139" t="s">
        <v>488</v>
      </c>
      <c r="Q148" s="133" t="s">
        <v>646</v>
      </c>
    </row>
    <row r="149" spans="1:17" ht="12.75" customHeight="1" x14ac:dyDescent="0.2">
      <c r="A149" s="133" t="s">
        <v>578</v>
      </c>
      <c r="B149" s="133" t="s">
        <v>650</v>
      </c>
      <c r="C149" s="86" t="s">
        <v>651</v>
      </c>
      <c r="D149" s="86" t="s">
        <v>645</v>
      </c>
      <c r="E149" s="133" t="s">
        <v>386</v>
      </c>
      <c r="F149" s="134">
        <v>4</v>
      </c>
      <c r="G149" s="135">
        <v>6.4379999999999997</v>
      </c>
      <c r="H149" s="135">
        <v>3.5</v>
      </c>
      <c r="I149" s="135">
        <v>2</v>
      </c>
      <c r="J149" s="135">
        <v>5.7569999999999997</v>
      </c>
      <c r="K149" s="48">
        <f t="shared" si="30"/>
        <v>5.2316666666666665</v>
      </c>
      <c r="L149" s="48">
        <f t="shared" si="31"/>
        <v>4.7316666666666665</v>
      </c>
      <c r="M149" s="48">
        <f t="shared" si="32"/>
        <v>3.7523333333333331</v>
      </c>
      <c r="N149" s="52">
        <f t="shared" si="33"/>
        <v>4.4237500000000001</v>
      </c>
      <c r="O149" s="136" t="str">
        <f>HYPERLINK("http://i.imgur.com/Mlt3J7H.jpg","http://i.imgur.com/Mlt3J7H.jpg ")</f>
        <v xml:space="preserve">http://i.imgur.com/Mlt3J7H.jpg </v>
      </c>
      <c r="P149" s="138"/>
      <c r="Q149" s="133" t="s">
        <v>652</v>
      </c>
    </row>
    <row r="150" spans="1:17" ht="12.75" customHeight="1" x14ac:dyDescent="0.2">
      <c r="A150" s="133" t="s">
        <v>578</v>
      </c>
      <c r="B150" s="133" t="s">
        <v>653</v>
      </c>
      <c r="C150" s="86" t="s">
        <v>81</v>
      </c>
      <c r="D150" s="86" t="s">
        <v>645</v>
      </c>
      <c r="E150" s="133" t="s">
        <v>386</v>
      </c>
      <c r="F150" s="134">
        <v>4</v>
      </c>
      <c r="G150" s="135">
        <v>6.4379999999999997</v>
      </c>
      <c r="H150" s="135">
        <v>3.5</v>
      </c>
      <c r="I150" s="135">
        <v>2</v>
      </c>
      <c r="J150" s="135">
        <v>5.7569999999999997</v>
      </c>
      <c r="K150" s="48">
        <f t="shared" si="30"/>
        <v>5.2316666666666665</v>
      </c>
      <c r="L150" s="48">
        <f t="shared" si="31"/>
        <v>4.7316666666666665</v>
      </c>
      <c r="M150" s="48">
        <f t="shared" si="32"/>
        <v>3.7523333333333331</v>
      </c>
      <c r="N150" s="52">
        <f t="shared" si="33"/>
        <v>4.4237500000000001</v>
      </c>
      <c r="O150" s="136" t="str">
        <f>HYPERLINK("http://i.imgur.com/zwj9Etx.jpg","http://i.imgur.com/zwj9Etx.jpg ")</f>
        <v xml:space="preserve">http://i.imgur.com/zwj9Etx.jpg </v>
      </c>
      <c r="P150" s="138"/>
      <c r="Q150" s="133" t="s">
        <v>654</v>
      </c>
    </row>
    <row r="151" spans="1:17" ht="12.75" customHeight="1" x14ac:dyDescent="0.2">
      <c r="A151" s="133" t="s">
        <v>578</v>
      </c>
      <c r="B151" s="133" t="s">
        <v>655</v>
      </c>
      <c r="C151" s="86" t="s">
        <v>81</v>
      </c>
      <c r="D151" s="133" t="s">
        <v>656</v>
      </c>
      <c r="E151" s="133" t="s">
        <v>386</v>
      </c>
      <c r="F151" s="134">
        <v>4</v>
      </c>
      <c r="G151" s="135">
        <v>6.7060000000000004</v>
      </c>
      <c r="H151" s="135">
        <v>3.75</v>
      </c>
      <c r="I151" s="135">
        <v>1.6659999999999999</v>
      </c>
      <c r="J151" s="135">
        <v>5.9089999999999998</v>
      </c>
      <c r="K151" s="48">
        <f t="shared" si="30"/>
        <v>5.4549999999999992</v>
      </c>
      <c r="L151" s="48">
        <f t="shared" si="31"/>
        <v>4.7603333333333326</v>
      </c>
      <c r="M151" s="48">
        <f t="shared" si="32"/>
        <v>3.7749999999999999</v>
      </c>
      <c r="N151" s="52">
        <f t="shared" si="33"/>
        <v>4.5077499999999997</v>
      </c>
      <c r="O151" s="136" t="str">
        <f>HYPERLINK("http://i.imgur.com/ljTfjrb.jpg","http://i.imgur.com/ljTfjrb.jpg ")</f>
        <v xml:space="preserve">http://i.imgur.com/ljTfjrb.jpg </v>
      </c>
      <c r="P151" s="138"/>
      <c r="Q151" s="133" t="s">
        <v>657</v>
      </c>
    </row>
    <row r="152" spans="1:17" ht="12.75" customHeight="1" x14ac:dyDescent="0.2">
      <c r="A152" s="37"/>
      <c r="B152" s="37"/>
      <c r="C152" s="66"/>
      <c r="D152" s="66"/>
      <c r="E152" s="67"/>
      <c r="F152" s="71"/>
      <c r="G152" s="72"/>
      <c r="H152" s="72"/>
      <c r="I152" s="72"/>
      <c r="J152" s="72"/>
      <c r="K152" s="48"/>
      <c r="L152" s="48"/>
      <c r="M152" s="48"/>
      <c r="N152" s="52"/>
      <c r="O152" s="38" t="s">
        <v>658</v>
      </c>
      <c r="P152" s="37"/>
      <c r="Q152" s="37"/>
    </row>
    <row r="153" spans="1:17" ht="12.75" customHeight="1" x14ac:dyDescent="0.2">
      <c r="A153" s="20" t="s">
        <v>659</v>
      </c>
      <c r="B153" s="22"/>
      <c r="C153" s="73"/>
      <c r="D153" s="24"/>
      <c r="E153" s="74"/>
      <c r="F153" s="75"/>
      <c r="G153" s="76"/>
      <c r="H153" s="76"/>
      <c r="I153" s="76"/>
      <c r="J153" s="76"/>
      <c r="K153" s="77"/>
      <c r="L153" s="78"/>
      <c r="M153" s="78"/>
      <c r="N153" s="34"/>
      <c r="O153" s="36"/>
      <c r="P153" s="36"/>
      <c r="Q153" s="36"/>
    </row>
    <row r="154" spans="1:17" ht="12.75" customHeight="1" x14ac:dyDescent="0.2">
      <c r="A154" s="133" t="s">
        <v>659</v>
      </c>
      <c r="B154" s="133" t="s">
        <v>660</v>
      </c>
      <c r="C154" s="86">
        <v>900000</v>
      </c>
      <c r="D154" s="86" t="s">
        <v>81</v>
      </c>
      <c r="E154" s="133" t="s">
        <v>82</v>
      </c>
      <c r="F154" s="134">
        <v>4</v>
      </c>
      <c r="G154" s="121">
        <v>8.048</v>
      </c>
      <c r="H154" s="122">
        <v>6.9749999999999996</v>
      </c>
      <c r="I154" s="44">
        <v>2.3330000000000002</v>
      </c>
      <c r="J154" s="135">
        <v>6.6660000000000004</v>
      </c>
      <c r="K154" s="48">
        <f t="shared" ref="K154:K167" si="34">(H154+G154+J154)/3</f>
        <v>7.2296666666666667</v>
      </c>
      <c r="L154" s="48">
        <f t="shared" ref="L154:L167" si="35">(G154+I154+J154)/3</f>
        <v>5.6823333333333332</v>
      </c>
      <c r="M154" s="48">
        <f t="shared" ref="M154:M167" si="36">(H154+J154+I154)/3</f>
        <v>5.3246666666666664</v>
      </c>
      <c r="N154" s="52">
        <f t="shared" ref="N154:N167" si="37">(G154+I154+H154+J154)/4</f>
        <v>6.0055000000000005</v>
      </c>
      <c r="O154" s="136" t="s">
        <v>661</v>
      </c>
      <c r="P154" s="38" t="s">
        <v>662</v>
      </c>
      <c r="Q154" s="133" t="s">
        <v>663</v>
      </c>
    </row>
    <row r="155" spans="1:17" ht="12.75" customHeight="1" x14ac:dyDescent="0.2">
      <c r="A155" s="133" t="s">
        <v>659</v>
      </c>
      <c r="B155" s="133" t="s">
        <v>664</v>
      </c>
      <c r="C155" s="86">
        <v>845000</v>
      </c>
      <c r="D155" s="86" t="s">
        <v>81</v>
      </c>
      <c r="E155" s="133" t="s">
        <v>82</v>
      </c>
      <c r="F155" s="134">
        <v>2</v>
      </c>
      <c r="G155" s="121">
        <v>7.7789999999999999</v>
      </c>
      <c r="H155" s="122">
        <v>6.5</v>
      </c>
      <c r="I155" s="44">
        <v>2</v>
      </c>
      <c r="J155" s="135">
        <v>6.3630000000000004</v>
      </c>
      <c r="K155" s="48">
        <f t="shared" si="34"/>
        <v>6.8806666666666665</v>
      </c>
      <c r="L155" s="48">
        <f t="shared" si="35"/>
        <v>5.3806666666666665</v>
      </c>
      <c r="M155" s="48">
        <f t="shared" si="36"/>
        <v>4.9543333333333335</v>
      </c>
      <c r="N155" s="52">
        <f t="shared" si="37"/>
        <v>5.6604999999999999</v>
      </c>
      <c r="O155" s="136" t="s">
        <v>665</v>
      </c>
      <c r="P155" s="38" t="s">
        <v>416</v>
      </c>
      <c r="Q155" s="133" t="s">
        <v>666</v>
      </c>
    </row>
    <row r="156" spans="1:17" ht="12.75" customHeight="1" x14ac:dyDescent="0.2">
      <c r="A156" s="37" t="s">
        <v>659</v>
      </c>
      <c r="B156" s="37" t="s">
        <v>667</v>
      </c>
      <c r="C156" s="70" t="s">
        <v>668</v>
      </c>
      <c r="D156" s="66" t="s">
        <v>81</v>
      </c>
      <c r="E156" s="67" t="s">
        <v>82</v>
      </c>
      <c r="F156" s="43">
        <v>4</v>
      </c>
      <c r="G156" s="83">
        <v>7.7789999999999999</v>
      </c>
      <c r="H156" s="83">
        <v>6.5</v>
      </c>
      <c r="I156" s="44">
        <v>2.9980000000000002</v>
      </c>
      <c r="J156" s="44">
        <v>7.8780000000000001</v>
      </c>
      <c r="K156" s="48">
        <f t="shared" si="34"/>
        <v>7.3856666666666664</v>
      </c>
      <c r="L156" s="48">
        <f t="shared" si="35"/>
        <v>6.2183333333333337</v>
      </c>
      <c r="M156" s="48">
        <f t="shared" si="36"/>
        <v>5.7920000000000007</v>
      </c>
      <c r="N156" s="69">
        <f t="shared" si="37"/>
        <v>6.2887500000000003</v>
      </c>
      <c r="O156" s="54" t="s">
        <v>669</v>
      </c>
      <c r="P156" s="37"/>
      <c r="Q156" s="37" t="s">
        <v>670</v>
      </c>
    </row>
    <row r="157" spans="1:17" ht="12.75" customHeight="1" x14ac:dyDescent="0.2">
      <c r="A157" s="37" t="s">
        <v>659</v>
      </c>
      <c r="B157" s="37" t="s">
        <v>671</v>
      </c>
      <c r="C157" s="39">
        <v>185000</v>
      </c>
      <c r="D157" s="66" t="s">
        <v>81</v>
      </c>
      <c r="E157" s="67" t="s">
        <v>82</v>
      </c>
      <c r="F157" s="43">
        <v>2</v>
      </c>
      <c r="G157" s="45">
        <v>7.7789999999999999</v>
      </c>
      <c r="H157" s="83">
        <v>6.5</v>
      </c>
      <c r="I157" s="45">
        <v>2</v>
      </c>
      <c r="J157" s="45">
        <v>6.9690000000000003</v>
      </c>
      <c r="K157" s="48">
        <f t="shared" si="34"/>
        <v>7.0826666666666673</v>
      </c>
      <c r="L157" s="48">
        <f t="shared" si="35"/>
        <v>5.5826666666666673</v>
      </c>
      <c r="M157" s="48">
        <f t="shared" si="36"/>
        <v>5.1563333333333334</v>
      </c>
      <c r="N157" s="52">
        <f t="shared" si="37"/>
        <v>5.8120000000000003</v>
      </c>
      <c r="O157" s="54" t="s">
        <v>672</v>
      </c>
      <c r="P157" s="37" t="s">
        <v>343</v>
      </c>
      <c r="Q157" s="37" t="s">
        <v>673</v>
      </c>
    </row>
    <row r="158" spans="1:17" ht="12.75" customHeight="1" x14ac:dyDescent="0.2">
      <c r="A158" s="37" t="s">
        <v>659</v>
      </c>
      <c r="B158" s="37" t="s">
        <v>674</v>
      </c>
      <c r="C158" s="39">
        <v>95000</v>
      </c>
      <c r="D158" s="39">
        <v>9500</v>
      </c>
      <c r="E158" s="67" t="s">
        <v>386</v>
      </c>
      <c r="F158" s="43">
        <v>2</v>
      </c>
      <c r="G158" s="83">
        <v>7.7789999999999999</v>
      </c>
      <c r="H158" s="45">
        <v>5.9989999999999997</v>
      </c>
      <c r="I158" s="44">
        <v>2.9980000000000002</v>
      </c>
      <c r="J158" s="45">
        <v>7.5750000000000002</v>
      </c>
      <c r="K158" s="48">
        <f t="shared" si="34"/>
        <v>7.1176666666666657</v>
      </c>
      <c r="L158" s="48">
        <f t="shared" si="35"/>
        <v>6.1173333333333337</v>
      </c>
      <c r="M158" s="48">
        <f t="shared" si="36"/>
        <v>5.524</v>
      </c>
      <c r="N158" s="52">
        <f t="shared" si="37"/>
        <v>6.0877499999999998</v>
      </c>
      <c r="O158" s="54" t="s">
        <v>675</v>
      </c>
      <c r="P158" s="37" t="s">
        <v>351</v>
      </c>
      <c r="Q158" s="37" t="s">
        <v>676</v>
      </c>
    </row>
    <row r="159" spans="1:17" ht="12.75" customHeight="1" x14ac:dyDescent="0.2">
      <c r="A159" s="37" t="s">
        <v>659</v>
      </c>
      <c r="B159" s="37" t="s">
        <v>677</v>
      </c>
      <c r="C159" s="39" t="s">
        <v>384</v>
      </c>
      <c r="D159" s="39" t="s">
        <v>678</v>
      </c>
      <c r="E159" s="67" t="s">
        <v>386</v>
      </c>
      <c r="F159" s="43">
        <v>2</v>
      </c>
      <c r="G159" s="45">
        <v>7.6189999999999998</v>
      </c>
      <c r="H159" s="45">
        <v>5.2489999999999997</v>
      </c>
      <c r="I159" s="44">
        <v>2.9980000000000002</v>
      </c>
      <c r="J159" s="45">
        <v>7.4240000000000004</v>
      </c>
      <c r="K159" s="48">
        <f t="shared" si="34"/>
        <v>6.7639999999999993</v>
      </c>
      <c r="L159" s="48">
        <f t="shared" si="35"/>
        <v>6.0136666666666665</v>
      </c>
      <c r="M159" s="48">
        <f t="shared" si="36"/>
        <v>5.2236666666666665</v>
      </c>
      <c r="N159" s="52">
        <f t="shared" si="37"/>
        <v>5.8224999999999998</v>
      </c>
      <c r="O159" s="54" t="s">
        <v>679</v>
      </c>
      <c r="P159" s="40" t="s">
        <v>351</v>
      </c>
      <c r="Q159" s="37" t="s">
        <v>680</v>
      </c>
    </row>
    <row r="160" spans="1:17" ht="12.75" customHeight="1" x14ac:dyDescent="0.2">
      <c r="A160" s="37" t="s">
        <v>659</v>
      </c>
      <c r="B160" s="37" t="s">
        <v>681</v>
      </c>
      <c r="C160" s="39">
        <v>90000</v>
      </c>
      <c r="D160" s="39">
        <v>9000</v>
      </c>
      <c r="E160" s="67" t="s">
        <v>386</v>
      </c>
      <c r="F160" s="43">
        <v>4</v>
      </c>
      <c r="G160" s="83">
        <v>7.7789999999999999</v>
      </c>
      <c r="H160" s="45">
        <v>5.9989999999999997</v>
      </c>
      <c r="I160" s="44">
        <v>2.9980000000000002</v>
      </c>
      <c r="J160" s="45">
        <v>7.7270000000000003</v>
      </c>
      <c r="K160" s="48">
        <f t="shared" si="34"/>
        <v>7.168333333333333</v>
      </c>
      <c r="L160" s="48">
        <f t="shared" si="35"/>
        <v>6.1680000000000001</v>
      </c>
      <c r="M160" s="48">
        <f t="shared" si="36"/>
        <v>5.5746666666666664</v>
      </c>
      <c r="N160" s="52">
        <f t="shared" si="37"/>
        <v>6.12575</v>
      </c>
      <c r="O160" s="54" t="s">
        <v>682</v>
      </c>
      <c r="P160" s="37"/>
      <c r="Q160" s="37" t="s">
        <v>676</v>
      </c>
    </row>
    <row r="161" spans="1:17" ht="12.75" customHeight="1" x14ac:dyDescent="0.2">
      <c r="A161" s="133" t="s">
        <v>659</v>
      </c>
      <c r="B161" s="133" t="s">
        <v>683</v>
      </c>
      <c r="C161" s="86" t="s">
        <v>684</v>
      </c>
      <c r="D161" s="86" t="s">
        <v>685</v>
      </c>
      <c r="E161" s="133" t="s">
        <v>386</v>
      </c>
      <c r="F161" s="134">
        <v>4</v>
      </c>
      <c r="G161" s="121">
        <v>8.048</v>
      </c>
      <c r="H161" s="122">
        <v>6.5</v>
      </c>
      <c r="I161" s="44">
        <v>2.9980000000000002</v>
      </c>
      <c r="J161" s="135">
        <v>6.8179999999999996</v>
      </c>
      <c r="K161" s="48">
        <f t="shared" si="34"/>
        <v>7.1219999999999999</v>
      </c>
      <c r="L161" s="48">
        <f t="shared" si="35"/>
        <v>5.9546666666666654</v>
      </c>
      <c r="M161" s="48">
        <f t="shared" si="36"/>
        <v>5.4386666666666663</v>
      </c>
      <c r="N161" s="52">
        <f t="shared" si="37"/>
        <v>6.0909999999999993</v>
      </c>
      <c r="O161" s="136" t="str">
        <f>HYPERLINK("http://i.imgur.com/jXYDXqi.jpg","http://i.imgur.com/jXYDXqi.jpg ")</f>
        <v xml:space="preserve">http://i.imgur.com/jXYDXqi.jpg </v>
      </c>
      <c r="P161" s="139" t="s">
        <v>686</v>
      </c>
      <c r="Q161" s="133" t="s">
        <v>687</v>
      </c>
    </row>
    <row r="162" spans="1:17" ht="12.75" customHeight="1" x14ac:dyDescent="0.2">
      <c r="A162" s="37" t="s">
        <v>659</v>
      </c>
      <c r="B162" s="37" t="s">
        <v>688</v>
      </c>
      <c r="C162" s="39">
        <v>80000</v>
      </c>
      <c r="D162" s="39">
        <v>8000</v>
      </c>
      <c r="E162" s="67" t="s">
        <v>386</v>
      </c>
      <c r="F162" s="43">
        <v>2</v>
      </c>
      <c r="G162" s="45">
        <v>7.7789999999999999</v>
      </c>
      <c r="H162" s="45">
        <v>5.9989999999999997</v>
      </c>
      <c r="I162" s="44">
        <v>2.9980000000000002</v>
      </c>
      <c r="J162" s="45">
        <v>7.5750000000000002</v>
      </c>
      <c r="K162" s="48">
        <f t="shared" si="34"/>
        <v>7.1176666666666657</v>
      </c>
      <c r="L162" s="48">
        <f t="shared" si="35"/>
        <v>6.1173333333333337</v>
      </c>
      <c r="M162" s="48">
        <f t="shared" si="36"/>
        <v>5.524</v>
      </c>
      <c r="N162" s="52">
        <f t="shared" si="37"/>
        <v>6.0877499999999998</v>
      </c>
      <c r="O162" s="54" t="s">
        <v>689</v>
      </c>
      <c r="P162" s="37"/>
      <c r="Q162" s="37" t="s">
        <v>690</v>
      </c>
    </row>
    <row r="163" spans="1:17" ht="12.75" customHeight="1" x14ac:dyDescent="0.2">
      <c r="A163" s="133" t="s">
        <v>659</v>
      </c>
      <c r="B163" s="133" t="s">
        <v>691</v>
      </c>
      <c r="C163" s="86" t="s">
        <v>692</v>
      </c>
      <c r="D163" s="86">
        <v>8000</v>
      </c>
      <c r="E163" s="133" t="s">
        <v>386</v>
      </c>
      <c r="F163" s="134">
        <v>4</v>
      </c>
      <c r="G163" s="135">
        <v>8.048</v>
      </c>
      <c r="H163" s="121">
        <v>6.75</v>
      </c>
      <c r="I163" s="44">
        <v>2.9980000000000002</v>
      </c>
      <c r="J163" s="135">
        <v>6.8179999999999996</v>
      </c>
      <c r="K163" s="48">
        <f t="shared" si="34"/>
        <v>7.2053333333333329</v>
      </c>
      <c r="L163" s="48">
        <f t="shared" si="35"/>
        <v>5.9546666666666654</v>
      </c>
      <c r="M163" s="48">
        <f t="shared" si="36"/>
        <v>5.5219999999999994</v>
      </c>
      <c r="N163" s="52">
        <f t="shared" si="37"/>
        <v>6.1534999999999993</v>
      </c>
      <c r="O163" s="136" t="s">
        <v>693</v>
      </c>
      <c r="P163" s="139" t="s">
        <v>694</v>
      </c>
      <c r="Q163" s="133" t="s">
        <v>695</v>
      </c>
    </row>
    <row r="164" spans="1:17" ht="12.75" customHeight="1" x14ac:dyDescent="0.2">
      <c r="A164" s="37" t="s">
        <v>659</v>
      </c>
      <c r="B164" s="37" t="s">
        <v>696</v>
      </c>
      <c r="C164" s="39">
        <v>65000</v>
      </c>
      <c r="D164" s="39">
        <v>6500</v>
      </c>
      <c r="E164" s="67" t="s">
        <v>386</v>
      </c>
      <c r="F164" s="43">
        <v>2</v>
      </c>
      <c r="G164" s="83">
        <v>7.7789999999999999</v>
      </c>
      <c r="H164" s="45">
        <v>5.5</v>
      </c>
      <c r="I164" s="44">
        <v>2.9980000000000002</v>
      </c>
      <c r="J164" s="45">
        <v>7.8780000000000001</v>
      </c>
      <c r="K164" s="48">
        <f t="shared" si="34"/>
        <v>7.0523333333333333</v>
      </c>
      <c r="L164" s="48">
        <f t="shared" si="35"/>
        <v>6.2183333333333337</v>
      </c>
      <c r="M164" s="48">
        <f t="shared" si="36"/>
        <v>5.4586666666666668</v>
      </c>
      <c r="N164" s="52">
        <f t="shared" si="37"/>
        <v>6.0387500000000003</v>
      </c>
      <c r="O164" s="54" t="s">
        <v>697</v>
      </c>
      <c r="P164" s="37" t="s">
        <v>351</v>
      </c>
      <c r="Q164" s="37" t="s">
        <v>698</v>
      </c>
    </row>
    <row r="165" spans="1:17" ht="12.75" customHeight="1" x14ac:dyDescent="0.2">
      <c r="A165" s="37" t="s">
        <v>659</v>
      </c>
      <c r="B165" s="37" t="s">
        <v>699</v>
      </c>
      <c r="C165" s="39">
        <v>60000</v>
      </c>
      <c r="D165" s="39">
        <v>6000</v>
      </c>
      <c r="E165" s="67" t="s">
        <v>386</v>
      </c>
      <c r="F165" s="43">
        <v>2</v>
      </c>
      <c r="G165" s="83">
        <v>7.7789999999999999</v>
      </c>
      <c r="H165" s="45">
        <v>5.5</v>
      </c>
      <c r="I165" s="44">
        <v>2.9980000000000002</v>
      </c>
      <c r="J165" s="45">
        <v>7.8780000000000001</v>
      </c>
      <c r="K165" s="48">
        <f t="shared" si="34"/>
        <v>7.0523333333333333</v>
      </c>
      <c r="L165" s="48">
        <f t="shared" si="35"/>
        <v>6.2183333333333337</v>
      </c>
      <c r="M165" s="48">
        <f t="shared" si="36"/>
        <v>5.4586666666666668</v>
      </c>
      <c r="N165" s="52">
        <f t="shared" si="37"/>
        <v>6.0387500000000003</v>
      </c>
      <c r="O165" s="54" t="s">
        <v>700</v>
      </c>
      <c r="P165" s="37"/>
      <c r="Q165" s="37" t="s">
        <v>698</v>
      </c>
    </row>
    <row r="166" spans="1:17" ht="12.75" customHeight="1" x14ac:dyDescent="0.2">
      <c r="A166" s="37" t="s">
        <v>659</v>
      </c>
      <c r="B166" s="37" t="s">
        <v>701</v>
      </c>
      <c r="C166" s="39" t="s">
        <v>702</v>
      </c>
      <c r="D166" s="39" t="s">
        <v>561</v>
      </c>
      <c r="E166" s="67" t="s">
        <v>386</v>
      </c>
      <c r="F166" s="43">
        <v>2</v>
      </c>
      <c r="G166" s="45">
        <v>7.6189999999999998</v>
      </c>
      <c r="H166" s="45">
        <v>5.2489999999999997</v>
      </c>
      <c r="I166" s="44">
        <v>2.9980000000000002</v>
      </c>
      <c r="J166" s="45">
        <v>7.4240000000000004</v>
      </c>
      <c r="K166" s="48">
        <f t="shared" si="34"/>
        <v>6.7639999999999993</v>
      </c>
      <c r="L166" s="48">
        <f t="shared" si="35"/>
        <v>6.0136666666666665</v>
      </c>
      <c r="M166" s="48">
        <f t="shared" si="36"/>
        <v>5.2236666666666665</v>
      </c>
      <c r="N166" s="52">
        <f t="shared" si="37"/>
        <v>5.8224999999999998</v>
      </c>
      <c r="O166" s="54" t="s">
        <v>703</v>
      </c>
      <c r="P166" s="38" t="s">
        <v>704</v>
      </c>
      <c r="Q166" s="37" t="s">
        <v>680</v>
      </c>
    </row>
    <row r="167" spans="1:17" ht="12.75" customHeight="1" x14ac:dyDescent="0.2">
      <c r="A167" s="37" t="s">
        <v>659</v>
      </c>
      <c r="B167" s="37" t="s">
        <v>705</v>
      </c>
      <c r="C167" s="39">
        <v>60000</v>
      </c>
      <c r="D167" s="39">
        <v>6000</v>
      </c>
      <c r="E167" s="67" t="s">
        <v>386</v>
      </c>
      <c r="F167" s="43">
        <v>4</v>
      </c>
      <c r="G167" s="45">
        <v>7.6449999999999996</v>
      </c>
      <c r="H167" s="45">
        <v>5.5</v>
      </c>
      <c r="I167" s="44">
        <v>2.9980000000000002</v>
      </c>
      <c r="J167" s="44">
        <v>7.8780000000000001</v>
      </c>
      <c r="K167" s="48">
        <f t="shared" si="34"/>
        <v>7.0076666666666663</v>
      </c>
      <c r="L167" s="48">
        <f t="shared" si="35"/>
        <v>6.1736666666666666</v>
      </c>
      <c r="M167" s="48">
        <f t="shared" si="36"/>
        <v>5.4586666666666668</v>
      </c>
      <c r="N167" s="52">
        <f t="shared" si="37"/>
        <v>6.0052500000000002</v>
      </c>
      <c r="O167" s="54" t="s">
        <v>706</v>
      </c>
      <c r="P167" s="37"/>
      <c r="Q167" s="37" t="s">
        <v>707</v>
      </c>
    </row>
    <row r="168" spans="1:17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142"/>
      <c r="M168" s="142"/>
      <c r="N168" s="37"/>
      <c r="O168" s="38" t="s">
        <v>658</v>
      </c>
      <c r="P168" s="37"/>
      <c r="Q168" s="37"/>
    </row>
    <row r="169" spans="1:17" ht="12.75" customHeight="1" x14ac:dyDescent="0.2">
      <c r="A169" s="20" t="s">
        <v>708</v>
      </c>
      <c r="B169" s="22"/>
      <c r="C169" s="73"/>
      <c r="D169" s="24"/>
      <c r="E169" s="74"/>
      <c r="F169" s="75"/>
      <c r="G169" s="76"/>
      <c r="H169" s="76"/>
      <c r="I169" s="76"/>
      <c r="J169" s="76"/>
      <c r="K169" s="77"/>
      <c r="L169" s="78"/>
      <c r="M169" s="78"/>
      <c r="N169" s="34"/>
      <c r="O169" s="36"/>
      <c r="P169" s="36"/>
      <c r="Q169" s="36"/>
    </row>
    <row r="170" spans="1:17" ht="12.75" customHeight="1" x14ac:dyDescent="0.2">
      <c r="A170" s="116" t="s">
        <v>708</v>
      </c>
      <c r="B170" s="116" t="s">
        <v>709</v>
      </c>
      <c r="C170" s="143">
        <v>155000</v>
      </c>
      <c r="D170" s="118" t="s">
        <v>81</v>
      </c>
      <c r="E170" s="119" t="s">
        <v>82</v>
      </c>
      <c r="F170" s="120">
        <v>2</v>
      </c>
      <c r="G170" s="121">
        <v>7.2430000000000003</v>
      </c>
      <c r="H170" s="122">
        <v>7.25</v>
      </c>
      <c r="I170" s="121">
        <v>2</v>
      </c>
      <c r="J170" s="122">
        <v>6.97</v>
      </c>
      <c r="K170" s="123">
        <v>6.4</v>
      </c>
      <c r="L170" s="123">
        <v>5.0999999999999996</v>
      </c>
      <c r="M170" s="48">
        <f t="shared" ref="M170:M176" si="38">(H170+J170+I170)/3</f>
        <v>5.4066666666666663</v>
      </c>
      <c r="N170" s="144">
        <f t="shared" ref="N170:N176" si="39">(G170+H170+I170+J170)/4</f>
        <v>5.8657500000000002</v>
      </c>
      <c r="O170" s="125" t="s">
        <v>710</v>
      </c>
      <c r="P170" s="38" t="s">
        <v>195</v>
      </c>
      <c r="Q170" s="116" t="s">
        <v>711</v>
      </c>
    </row>
    <row r="171" spans="1:17" ht="12.75" customHeight="1" x14ac:dyDescent="0.2">
      <c r="A171" s="116" t="s">
        <v>708</v>
      </c>
      <c r="B171" s="116" t="s">
        <v>712</v>
      </c>
      <c r="C171" s="118" t="s">
        <v>713</v>
      </c>
      <c r="D171" s="118" t="s">
        <v>81</v>
      </c>
      <c r="E171" s="119" t="s">
        <v>82</v>
      </c>
      <c r="F171" s="120">
        <v>2</v>
      </c>
      <c r="G171" s="121">
        <v>7.13</v>
      </c>
      <c r="H171" s="122">
        <v>5.75</v>
      </c>
      <c r="I171" s="121">
        <v>2</v>
      </c>
      <c r="J171" s="122">
        <v>6.21</v>
      </c>
      <c r="K171" s="123">
        <v>6.4</v>
      </c>
      <c r="L171" s="123">
        <v>5.0999999999999996</v>
      </c>
      <c r="M171" s="48">
        <f t="shared" si="38"/>
        <v>4.6533333333333333</v>
      </c>
      <c r="N171" s="144">
        <f t="shared" si="39"/>
        <v>5.2725</v>
      </c>
      <c r="O171" s="125" t="str">
        <f>HYPERLINK("http://i.imgur.com/SghlLTXs.jpg","http://i.imgur.com/SghlLTXs.jpg ")</f>
        <v xml:space="preserve">http://i.imgur.com/SghlLTXs.jpg </v>
      </c>
      <c r="P171" s="38" t="s">
        <v>501</v>
      </c>
      <c r="Q171" s="116" t="s">
        <v>714</v>
      </c>
    </row>
    <row r="172" spans="1:17" ht="12.75" customHeight="1" x14ac:dyDescent="0.2">
      <c r="A172" s="116" t="s">
        <v>708</v>
      </c>
      <c r="B172" s="116" t="s">
        <v>715</v>
      </c>
      <c r="C172" s="118" t="s">
        <v>716</v>
      </c>
      <c r="D172" s="118" t="s">
        <v>81</v>
      </c>
      <c r="E172" s="119" t="s">
        <v>82</v>
      </c>
      <c r="F172" s="120">
        <v>2</v>
      </c>
      <c r="G172" s="121">
        <v>7.08</v>
      </c>
      <c r="H172" s="121">
        <v>6.75</v>
      </c>
      <c r="I172" s="121">
        <v>2</v>
      </c>
      <c r="J172" s="122">
        <v>5.96</v>
      </c>
      <c r="K172" s="123">
        <v>6.63</v>
      </c>
      <c r="L172" s="123">
        <v>5.03</v>
      </c>
      <c r="M172" s="48">
        <f t="shared" si="38"/>
        <v>4.9033333333333333</v>
      </c>
      <c r="N172" s="144">
        <f t="shared" si="39"/>
        <v>5.4474999999999998</v>
      </c>
      <c r="O172" s="125" t="str">
        <f>HYPERLINK("http://i.imgur.com/ft7RvSWs.jpg","http://i.imgur.com/ft7RvSWs.jpg ")</f>
        <v xml:space="preserve">http://i.imgur.com/ft7RvSWs.jpg </v>
      </c>
      <c r="P172" s="116" t="s">
        <v>717</v>
      </c>
      <c r="Q172" s="116" t="s">
        <v>718</v>
      </c>
    </row>
    <row r="173" spans="1:17" ht="12.75" customHeight="1" x14ac:dyDescent="0.2">
      <c r="A173" s="37" t="s">
        <v>708</v>
      </c>
      <c r="B173" s="37" t="s">
        <v>719</v>
      </c>
      <c r="C173" s="39">
        <v>25000</v>
      </c>
      <c r="D173" s="39">
        <v>2500</v>
      </c>
      <c r="E173" s="67" t="s">
        <v>386</v>
      </c>
      <c r="F173" s="43">
        <v>4</v>
      </c>
      <c r="G173" s="83">
        <v>6.97</v>
      </c>
      <c r="H173" s="45">
        <v>2.5</v>
      </c>
      <c r="I173" s="44">
        <v>2</v>
      </c>
      <c r="J173" s="45">
        <v>5.33</v>
      </c>
      <c r="K173" s="48">
        <f t="shared" ref="K173:K176" si="40">(H173+G173+J173)/3</f>
        <v>4.9333333333333327</v>
      </c>
      <c r="L173" s="48">
        <f t="shared" ref="L173:L176" si="41">(G173+I173+J173)/3</f>
        <v>4.7666666666666666</v>
      </c>
      <c r="M173" s="48">
        <f t="shared" si="38"/>
        <v>3.2766666666666668</v>
      </c>
      <c r="N173" s="144">
        <f t="shared" si="39"/>
        <v>4.1999999999999993</v>
      </c>
      <c r="O173" s="54" t="s">
        <v>720</v>
      </c>
      <c r="P173" s="37"/>
      <c r="Q173" s="37" t="s">
        <v>721</v>
      </c>
    </row>
    <row r="174" spans="1:17" ht="12.75" customHeight="1" x14ac:dyDescent="0.2">
      <c r="A174" s="37" t="s">
        <v>708</v>
      </c>
      <c r="B174" s="37" t="s">
        <v>722</v>
      </c>
      <c r="C174" s="39">
        <v>18000</v>
      </c>
      <c r="D174" s="39">
        <v>1800</v>
      </c>
      <c r="E174" s="67" t="s">
        <v>386</v>
      </c>
      <c r="F174" s="43">
        <v>2</v>
      </c>
      <c r="G174" s="83">
        <v>7.24</v>
      </c>
      <c r="H174" s="83">
        <v>5.75</v>
      </c>
      <c r="I174" s="44">
        <v>2</v>
      </c>
      <c r="J174" s="44">
        <v>6.21</v>
      </c>
      <c r="K174" s="48">
        <f t="shared" si="40"/>
        <v>6.3999999999999995</v>
      </c>
      <c r="L174" s="48">
        <f t="shared" si="41"/>
        <v>5.1499999999999995</v>
      </c>
      <c r="M174" s="48">
        <f t="shared" si="38"/>
        <v>4.6533333333333333</v>
      </c>
      <c r="N174" s="144">
        <f t="shared" si="39"/>
        <v>5.3</v>
      </c>
      <c r="O174" s="54" t="s">
        <v>723</v>
      </c>
      <c r="P174" s="37" t="s">
        <v>724</v>
      </c>
      <c r="Q174" s="37" t="s">
        <v>725</v>
      </c>
    </row>
    <row r="175" spans="1:17" ht="12.75" customHeight="1" x14ac:dyDescent="0.2">
      <c r="A175" s="37" t="s">
        <v>708</v>
      </c>
      <c r="B175" s="37" t="s">
        <v>726</v>
      </c>
      <c r="C175" s="66" t="s">
        <v>81</v>
      </c>
      <c r="D175" s="39">
        <v>2500</v>
      </c>
      <c r="E175" s="67" t="s">
        <v>386</v>
      </c>
      <c r="F175" s="43">
        <v>2</v>
      </c>
      <c r="G175" s="45">
        <v>7.24</v>
      </c>
      <c r="H175" s="45">
        <v>5.5</v>
      </c>
      <c r="I175" s="44">
        <v>2</v>
      </c>
      <c r="J175" s="45">
        <v>5.9089999999999998</v>
      </c>
      <c r="K175" s="48">
        <f t="shared" si="40"/>
        <v>6.2163333333333339</v>
      </c>
      <c r="L175" s="48">
        <f t="shared" si="41"/>
        <v>5.049666666666667</v>
      </c>
      <c r="M175" s="48">
        <f t="shared" si="38"/>
        <v>4.469666666666666</v>
      </c>
      <c r="N175" s="144">
        <f t="shared" si="39"/>
        <v>5.1622500000000002</v>
      </c>
      <c r="O175" s="54" t="s">
        <v>727</v>
      </c>
      <c r="P175" s="38" t="s">
        <v>728</v>
      </c>
      <c r="Q175" s="37" t="s">
        <v>729</v>
      </c>
    </row>
    <row r="176" spans="1:17" ht="12.75" customHeight="1" x14ac:dyDescent="0.2">
      <c r="A176" s="37" t="s">
        <v>708</v>
      </c>
      <c r="B176" s="38" t="s">
        <v>730</v>
      </c>
      <c r="C176" s="66" t="s">
        <v>81</v>
      </c>
      <c r="D176" s="39">
        <v>1600</v>
      </c>
      <c r="E176" s="67" t="s">
        <v>386</v>
      </c>
      <c r="F176" s="43">
        <v>2</v>
      </c>
      <c r="G176" s="83">
        <v>7.24</v>
      </c>
      <c r="H176" s="83">
        <v>5.75</v>
      </c>
      <c r="I176" s="44">
        <v>2</v>
      </c>
      <c r="J176" s="44">
        <v>6.21</v>
      </c>
      <c r="K176" s="48">
        <f t="shared" si="40"/>
        <v>6.3999999999999995</v>
      </c>
      <c r="L176" s="48">
        <f t="shared" si="41"/>
        <v>5.1499999999999995</v>
      </c>
      <c r="M176" s="48">
        <f t="shared" si="38"/>
        <v>4.6533333333333333</v>
      </c>
      <c r="N176" s="144">
        <f t="shared" si="39"/>
        <v>5.3</v>
      </c>
      <c r="O176" s="54" t="s">
        <v>731</v>
      </c>
      <c r="P176" s="37" t="s">
        <v>728</v>
      </c>
      <c r="Q176" s="37" t="s">
        <v>732</v>
      </c>
    </row>
    <row r="177" spans="1:17" ht="12.75" customHeight="1" x14ac:dyDescent="0.2">
      <c r="A177" s="37"/>
      <c r="B177" s="37"/>
      <c r="C177" s="66"/>
      <c r="D177" s="66"/>
      <c r="E177" s="67"/>
      <c r="F177" s="71"/>
      <c r="G177" s="72"/>
      <c r="H177" s="72"/>
      <c r="I177" s="72"/>
      <c r="J177" s="72"/>
      <c r="K177" s="48"/>
      <c r="L177" s="48"/>
      <c r="M177" s="48"/>
      <c r="N177" s="52"/>
      <c r="O177" s="38" t="s">
        <v>658</v>
      </c>
      <c r="P177" s="37"/>
      <c r="Q177" s="37"/>
    </row>
    <row r="178" spans="1:17" ht="12.75" customHeight="1" x14ac:dyDescent="0.2">
      <c r="A178" s="20" t="s">
        <v>733</v>
      </c>
      <c r="B178" s="22"/>
      <c r="C178" s="73"/>
      <c r="D178" s="24"/>
      <c r="E178" s="74"/>
      <c r="F178" s="75"/>
      <c r="G178" s="76"/>
      <c r="H178" s="76"/>
      <c r="I178" s="76"/>
      <c r="J178" s="76"/>
      <c r="K178" s="77"/>
      <c r="L178" s="78"/>
      <c r="M178" s="78"/>
      <c r="N178" s="34"/>
      <c r="O178" s="36"/>
      <c r="P178" s="36"/>
      <c r="Q178" s="36"/>
    </row>
    <row r="179" spans="1:17" ht="12.75" customHeight="1" x14ac:dyDescent="0.2">
      <c r="A179" s="37" t="s">
        <v>733</v>
      </c>
      <c r="B179" s="38" t="s">
        <v>734</v>
      </c>
      <c r="C179" s="39" t="s">
        <v>735</v>
      </c>
      <c r="D179" s="39" t="s">
        <v>81</v>
      </c>
      <c r="E179" s="42" t="s">
        <v>82</v>
      </c>
      <c r="F179" s="43">
        <v>4</v>
      </c>
      <c r="G179" s="45">
        <v>7.0823999999999998</v>
      </c>
      <c r="H179" s="44">
        <v>6.5</v>
      </c>
      <c r="I179" s="45">
        <v>1.9330000000000001</v>
      </c>
      <c r="J179" s="45">
        <v>6.06</v>
      </c>
      <c r="K179" s="48">
        <f t="shared" ref="K179:K181" si="42">(H179+G179+J179)/3</f>
        <v>6.5474666666666659</v>
      </c>
      <c r="L179" s="48">
        <f t="shared" ref="L179:L181" si="43">(G179+I179+J179)/3</f>
        <v>5.0251333333333328</v>
      </c>
      <c r="M179" s="48">
        <f t="shared" ref="M179:M202" si="44">(H179+J179+I179)/3</f>
        <v>4.8309999999999995</v>
      </c>
      <c r="N179" s="69">
        <f t="shared" ref="N179:N181" si="45">(G179+I179+H179+J179)/4</f>
        <v>5.3938499999999996</v>
      </c>
      <c r="O179" s="30" t="s">
        <v>736</v>
      </c>
      <c r="P179" s="38" t="s">
        <v>178</v>
      </c>
      <c r="Q179" s="38" t="s">
        <v>737</v>
      </c>
    </row>
    <row r="180" spans="1:17" ht="12.75" customHeight="1" x14ac:dyDescent="0.2">
      <c r="A180" s="37" t="s">
        <v>733</v>
      </c>
      <c r="B180" s="38" t="s">
        <v>738</v>
      </c>
      <c r="C180" s="39">
        <v>513000</v>
      </c>
      <c r="D180" s="39" t="s">
        <v>81</v>
      </c>
      <c r="E180" s="42" t="s">
        <v>82</v>
      </c>
      <c r="F180" s="43">
        <v>4</v>
      </c>
      <c r="G180" s="45">
        <v>7.2</v>
      </c>
      <c r="H180" s="44">
        <v>6.62</v>
      </c>
      <c r="I180" s="45">
        <v>1.83</v>
      </c>
      <c r="J180" s="45">
        <v>6</v>
      </c>
      <c r="K180" s="48">
        <f t="shared" si="42"/>
        <v>6.6066666666666665</v>
      </c>
      <c r="L180" s="48">
        <f t="shared" si="43"/>
        <v>5.0100000000000007</v>
      </c>
      <c r="M180" s="48">
        <f t="shared" si="44"/>
        <v>4.8166666666666673</v>
      </c>
      <c r="N180" s="69">
        <f t="shared" si="45"/>
        <v>5.4125000000000005</v>
      </c>
      <c r="O180" s="30" t="s">
        <v>739</v>
      </c>
      <c r="P180" s="38" t="s">
        <v>740</v>
      </c>
      <c r="Q180" s="38" t="s">
        <v>741</v>
      </c>
    </row>
    <row r="181" spans="1:17" ht="12.75" customHeight="1" x14ac:dyDescent="0.2">
      <c r="A181" s="37" t="s">
        <v>733</v>
      </c>
      <c r="B181" s="38" t="s">
        <v>742</v>
      </c>
      <c r="C181" s="39">
        <v>374000</v>
      </c>
      <c r="D181" s="39" t="s">
        <v>81</v>
      </c>
      <c r="E181" s="42" t="s">
        <v>82</v>
      </c>
      <c r="F181" s="43">
        <v>4</v>
      </c>
      <c r="G181" s="45">
        <v>7.24</v>
      </c>
      <c r="H181" s="44">
        <v>6.75</v>
      </c>
      <c r="I181" s="45">
        <v>1.93</v>
      </c>
      <c r="J181" s="45">
        <v>6.06</v>
      </c>
      <c r="K181" s="48">
        <f t="shared" si="42"/>
        <v>6.6833333333333336</v>
      </c>
      <c r="L181" s="48">
        <f t="shared" si="43"/>
        <v>5.0766666666666671</v>
      </c>
      <c r="M181" s="48">
        <f t="shared" si="44"/>
        <v>4.9133333333333331</v>
      </c>
      <c r="N181" s="69">
        <f t="shared" si="45"/>
        <v>5.4950000000000001</v>
      </c>
      <c r="O181" s="30" t="s">
        <v>743</v>
      </c>
      <c r="P181" s="38" t="s">
        <v>740</v>
      </c>
      <c r="Q181" s="38" t="s">
        <v>741</v>
      </c>
    </row>
    <row r="182" spans="1:17" ht="12.75" customHeight="1" x14ac:dyDescent="0.2">
      <c r="A182" s="37" t="s">
        <v>733</v>
      </c>
      <c r="B182" s="38" t="s">
        <v>744</v>
      </c>
      <c r="C182" s="39" t="s">
        <v>745</v>
      </c>
      <c r="D182" s="39" t="s">
        <v>81</v>
      </c>
      <c r="E182" s="42" t="s">
        <v>82</v>
      </c>
      <c r="F182" s="43">
        <v>4</v>
      </c>
      <c r="G182" s="45">
        <v>7.0823999999999998</v>
      </c>
      <c r="H182" s="44">
        <v>6.625</v>
      </c>
      <c r="I182" s="45">
        <v>1.966</v>
      </c>
      <c r="J182" s="45">
        <v>6.06</v>
      </c>
      <c r="K182" s="64">
        <f>(H182+G182+J182)/3</f>
        <v>6.5891333333333328</v>
      </c>
      <c r="L182" s="64">
        <f>(G182+I182+J182)/3</f>
        <v>5.0361333333333329</v>
      </c>
      <c r="M182" s="64">
        <f t="shared" si="44"/>
        <v>4.8836666666666657</v>
      </c>
      <c r="N182" s="65">
        <f>(G182+I182+H182+J182)/4</f>
        <v>5.4333499999999999</v>
      </c>
      <c r="O182" s="30" t="s">
        <v>746</v>
      </c>
      <c r="P182" s="38" t="s">
        <v>178</v>
      </c>
      <c r="Q182" s="38" t="s">
        <v>737</v>
      </c>
    </row>
    <row r="183" spans="1:17" ht="12.75" customHeight="1" x14ac:dyDescent="0.2">
      <c r="A183" s="37" t="s">
        <v>733</v>
      </c>
      <c r="B183" s="38" t="s">
        <v>747</v>
      </c>
      <c r="C183" s="39">
        <v>247000</v>
      </c>
      <c r="D183" s="39" t="s">
        <v>81</v>
      </c>
      <c r="E183" s="42" t="s">
        <v>82</v>
      </c>
      <c r="F183" s="43">
        <v>4</v>
      </c>
      <c r="G183" s="45">
        <v>7.24</v>
      </c>
      <c r="H183" s="44">
        <v>6.75</v>
      </c>
      <c r="I183" s="45">
        <v>1.9</v>
      </c>
      <c r="J183" s="45">
        <v>6.06</v>
      </c>
      <c r="K183" s="48">
        <f t="shared" ref="K183:K202" si="46">(H183+G183+J183)/3</f>
        <v>6.6833333333333336</v>
      </c>
      <c r="L183" s="48">
        <f t="shared" ref="L183:L202" si="47">(G183+I183+J183)/3</f>
        <v>5.0666666666666664</v>
      </c>
      <c r="M183" s="48">
        <f t="shared" si="44"/>
        <v>4.9033333333333333</v>
      </c>
      <c r="N183" s="69">
        <f t="shared" ref="N183:N202" si="48">(G183+I183+H183+J183)/4</f>
        <v>5.4874999999999998</v>
      </c>
      <c r="O183" s="30" t="s">
        <v>748</v>
      </c>
      <c r="P183" s="38" t="s">
        <v>740</v>
      </c>
      <c r="Q183" s="38" t="s">
        <v>741</v>
      </c>
    </row>
    <row r="184" spans="1:17" ht="12.75" customHeight="1" x14ac:dyDescent="0.2">
      <c r="A184" s="37" t="s">
        <v>733</v>
      </c>
      <c r="B184" s="37" t="s">
        <v>749</v>
      </c>
      <c r="C184" s="39">
        <v>195000</v>
      </c>
      <c r="D184" s="66" t="s">
        <v>81</v>
      </c>
      <c r="E184" s="67" t="s">
        <v>82</v>
      </c>
      <c r="F184" s="43">
        <v>4</v>
      </c>
      <c r="G184" s="45">
        <v>7.2969999999999997</v>
      </c>
      <c r="H184" s="45">
        <v>6.625</v>
      </c>
      <c r="I184" s="45">
        <v>1.833</v>
      </c>
      <c r="J184" s="45">
        <v>6.3630000000000004</v>
      </c>
      <c r="K184" s="48">
        <f t="shared" si="46"/>
        <v>6.7616666666666667</v>
      </c>
      <c r="L184" s="48">
        <f t="shared" si="47"/>
        <v>5.1643333333333326</v>
      </c>
      <c r="M184" s="48">
        <f t="shared" si="44"/>
        <v>4.9403333333333332</v>
      </c>
      <c r="N184" s="69">
        <f t="shared" si="48"/>
        <v>5.5294999999999996</v>
      </c>
      <c r="O184" s="54" t="s">
        <v>750</v>
      </c>
      <c r="P184" s="37" t="s">
        <v>269</v>
      </c>
      <c r="Q184" s="38" t="s">
        <v>751</v>
      </c>
    </row>
    <row r="185" spans="1:17" ht="12.75" customHeight="1" x14ac:dyDescent="0.2">
      <c r="A185" s="37" t="s">
        <v>733</v>
      </c>
      <c r="B185" s="38" t="s">
        <v>752</v>
      </c>
      <c r="C185" s="39">
        <v>149000</v>
      </c>
      <c r="D185" s="39" t="s">
        <v>81</v>
      </c>
      <c r="E185" s="42" t="s">
        <v>82</v>
      </c>
      <c r="F185" s="43">
        <v>4</v>
      </c>
      <c r="G185" s="45">
        <v>7.24</v>
      </c>
      <c r="H185" s="44">
        <v>6.87</v>
      </c>
      <c r="I185" s="45">
        <v>2</v>
      </c>
      <c r="J185" s="45">
        <v>6</v>
      </c>
      <c r="K185" s="48">
        <f t="shared" si="46"/>
        <v>6.7033333333333331</v>
      </c>
      <c r="L185" s="48">
        <f t="shared" si="47"/>
        <v>5.08</v>
      </c>
      <c r="M185" s="48">
        <f t="shared" si="44"/>
        <v>4.956666666666667</v>
      </c>
      <c r="N185" s="69">
        <f t="shared" si="48"/>
        <v>5.5274999999999999</v>
      </c>
      <c r="O185" s="30" t="s">
        <v>753</v>
      </c>
      <c r="P185" s="38" t="s">
        <v>740</v>
      </c>
      <c r="Q185" s="38" t="s">
        <v>741</v>
      </c>
    </row>
    <row r="186" spans="1:17" ht="12.75" customHeight="1" x14ac:dyDescent="0.2">
      <c r="A186" s="37" t="s">
        <v>733</v>
      </c>
      <c r="B186" s="38" t="s">
        <v>754</v>
      </c>
      <c r="C186" s="39">
        <v>90000</v>
      </c>
      <c r="D186" s="39">
        <v>9000</v>
      </c>
      <c r="E186" s="67" t="s">
        <v>386</v>
      </c>
      <c r="F186" s="43">
        <v>4</v>
      </c>
      <c r="G186" s="45">
        <v>7.2430000000000003</v>
      </c>
      <c r="H186" s="44">
        <v>6.75</v>
      </c>
      <c r="I186" s="45">
        <v>2</v>
      </c>
      <c r="J186" s="45">
        <v>6.06</v>
      </c>
      <c r="K186" s="48">
        <f t="shared" si="46"/>
        <v>6.6843333333333339</v>
      </c>
      <c r="L186" s="48">
        <f t="shared" si="47"/>
        <v>5.101</v>
      </c>
      <c r="M186" s="48">
        <f t="shared" si="44"/>
        <v>4.9366666666666665</v>
      </c>
      <c r="N186" s="82">
        <f t="shared" si="48"/>
        <v>5.5132500000000002</v>
      </c>
      <c r="O186" s="30" t="s">
        <v>755</v>
      </c>
      <c r="P186" s="37" t="s">
        <v>257</v>
      </c>
      <c r="Q186" s="37" t="s">
        <v>756</v>
      </c>
    </row>
    <row r="187" spans="1:17" ht="12.75" customHeight="1" x14ac:dyDescent="0.2">
      <c r="A187" s="37" t="s">
        <v>733</v>
      </c>
      <c r="B187" s="37" t="s">
        <v>757</v>
      </c>
      <c r="C187" s="39">
        <v>85000</v>
      </c>
      <c r="D187" s="39">
        <v>8500</v>
      </c>
      <c r="E187" s="67" t="s">
        <v>386</v>
      </c>
      <c r="F187" s="43">
        <v>4</v>
      </c>
      <c r="G187" s="44">
        <v>7.4580000000000002</v>
      </c>
      <c r="H187" s="45">
        <v>4.75</v>
      </c>
      <c r="I187" s="45">
        <v>0.83299999999999996</v>
      </c>
      <c r="J187" s="45">
        <v>6.3630000000000004</v>
      </c>
      <c r="K187" s="48">
        <f t="shared" si="46"/>
        <v>6.1903333333333341</v>
      </c>
      <c r="L187" s="48">
        <f t="shared" si="47"/>
        <v>4.8846666666666669</v>
      </c>
      <c r="M187" s="48">
        <f t="shared" si="44"/>
        <v>3.9819999999999998</v>
      </c>
      <c r="N187" s="52">
        <f t="shared" si="48"/>
        <v>4.851</v>
      </c>
      <c r="O187" s="54" t="s">
        <v>758</v>
      </c>
      <c r="P187" s="37"/>
      <c r="Q187" s="37" t="s">
        <v>759</v>
      </c>
    </row>
    <row r="188" spans="1:17" ht="12.75" customHeight="1" x14ac:dyDescent="0.2">
      <c r="A188" s="37" t="s">
        <v>733</v>
      </c>
      <c r="B188" s="38" t="s">
        <v>760</v>
      </c>
      <c r="C188" s="39">
        <v>70000</v>
      </c>
      <c r="D188" s="39">
        <v>7000</v>
      </c>
      <c r="E188" s="67" t="s">
        <v>386</v>
      </c>
      <c r="F188" s="43">
        <v>4</v>
      </c>
      <c r="G188" s="45">
        <v>6.8140000000000001</v>
      </c>
      <c r="H188" s="45">
        <v>5</v>
      </c>
      <c r="I188" s="45">
        <v>2</v>
      </c>
      <c r="J188" s="45">
        <v>5.7569999999999997</v>
      </c>
      <c r="K188" s="48">
        <f t="shared" si="46"/>
        <v>5.8569999999999993</v>
      </c>
      <c r="L188" s="48">
        <f t="shared" si="47"/>
        <v>4.8570000000000002</v>
      </c>
      <c r="M188" s="48">
        <f t="shared" si="44"/>
        <v>4.2523333333333335</v>
      </c>
      <c r="N188" s="52">
        <f t="shared" si="48"/>
        <v>4.8927499999999995</v>
      </c>
      <c r="O188" s="54" t="s">
        <v>761</v>
      </c>
      <c r="P188" s="37"/>
      <c r="Q188" s="37" t="s">
        <v>762</v>
      </c>
    </row>
    <row r="189" spans="1:17" ht="12.75" customHeight="1" x14ac:dyDescent="0.2">
      <c r="A189" s="37" t="s">
        <v>733</v>
      </c>
      <c r="B189" s="37" t="s">
        <v>763</v>
      </c>
      <c r="C189" s="39">
        <v>60000</v>
      </c>
      <c r="D189" s="39">
        <v>6000</v>
      </c>
      <c r="E189" s="67" t="s">
        <v>386</v>
      </c>
      <c r="F189" s="43">
        <v>4</v>
      </c>
      <c r="G189" s="45">
        <v>6.8140000000000001</v>
      </c>
      <c r="H189" s="45">
        <v>5</v>
      </c>
      <c r="I189" s="45">
        <v>2</v>
      </c>
      <c r="J189" s="45">
        <v>5.7569999999999997</v>
      </c>
      <c r="K189" s="48">
        <f t="shared" si="46"/>
        <v>5.8569999999999993</v>
      </c>
      <c r="L189" s="48">
        <f t="shared" si="47"/>
        <v>4.8570000000000002</v>
      </c>
      <c r="M189" s="48">
        <f t="shared" si="44"/>
        <v>4.2523333333333335</v>
      </c>
      <c r="N189" s="52">
        <f t="shared" si="48"/>
        <v>4.8927499999999995</v>
      </c>
      <c r="O189" s="54" t="s">
        <v>764</v>
      </c>
      <c r="P189" s="37"/>
      <c r="Q189" s="37" t="s">
        <v>762</v>
      </c>
    </row>
    <row r="190" spans="1:17" ht="12.75" customHeight="1" x14ac:dyDescent="0.2">
      <c r="A190" s="37" t="s">
        <v>733</v>
      </c>
      <c r="B190" s="37" t="s">
        <v>765</v>
      </c>
      <c r="C190" s="39">
        <v>58000</v>
      </c>
      <c r="D190" s="39">
        <v>5800</v>
      </c>
      <c r="E190" s="67" t="s">
        <v>386</v>
      </c>
      <c r="F190" s="43">
        <v>4</v>
      </c>
      <c r="G190" s="45">
        <v>7.2430000000000003</v>
      </c>
      <c r="H190" s="45">
        <v>4.5</v>
      </c>
      <c r="I190" s="44">
        <v>2.6659999999999999</v>
      </c>
      <c r="J190" s="44">
        <v>6.3630000000000004</v>
      </c>
      <c r="K190" s="48">
        <f t="shared" si="46"/>
        <v>6.0353333333333339</v>
      </c>
      <c r="L190" s="48">
        <f t="shared" si="47"/>
        <v>5.4240000000000004</v>
      </c>
      <c r="M190" s="48">
        <f t="shared" si="44"/>
        <v>4.5096666666666669</v>
      </c>
      <c r="N190" s="52">
        <f t="shared" si="48"/>
        <v>5.1930000000000005</v>
      </c>
      <c r="O190" s="54" t="s">
        <v>766</v>
      </c>
      <c r="P190" s="37"/>
      <c r="Q190" s="37" t="s">
        <v>767</v>
      </c>
    </row>
    <row r="191" spans="1:17" ht="12.75" customHeight="1" x14ac:dyDescent="0.2">
      <c r="A191" s="37" t="s">
        <v>733</v>
      </c>
      <c r="B191" s="37" t="s">
        <v>768</v>
      </c>
      <c r="C191" s="39">
        <v>35000</v>
      </c>
      <c r="D191" s="39">
        <v>3100</v>
      </c>
      <c r="E191" s="67" t="s">
        <v>386</v>
      </c>
      <c r="F191" s="145">
        <v>8</v>
      </c>
      <c r="G191" s="44">
        <v>7.5110000000000001</v>
      </c>
      <c r="H191" s="45">
        <v>4.75</v>
      </c>
      <c r="I191" s="44">
        <v>2.6659999999999999</v>
      </c>
      <c r="J191" s="45">
        <v>6.5149999999999997</v>
      </c>
      <c r="K191" s="48">
        <f t="shared" si="46"/>
        <v>6.2586666666666666</v>
      </c>
      <c r="L191" s="48">
        <f t="shared" si="47"/>
        <v>5.5640000000000001</v>
      </c>
      <c r="M191" s="48">
        <f t="shared" si="44"/>
        <v>4.6436666666666673</v>
      </c>
      <c r="N191" s="52">
        <f t="shared" si="48"/>
        <v>5.3605</v>
      </c>
      <c r="O191" s="54" t="s">
        <v>769</v>
      </c>
      <c r="P191" s="37" t="s">
        <v>257</v>
      </c>
      <c r="Q191" s="37" t="s">
        <v>770</v>
      </c>
    </row>
    <row r="192" spans="1:17" ht="12.75" customHeight="1" x14ac:dyDescent="0.2">
      <c r="A192" s="37" t="s">
        <v>733</v>
      </c>
      <c r="B192" s="37" t="s">
        <v>771</v>
      </c>
      <c r="C192" s="39">
        <v>32000</v>
      </c>
      <c r="D192" s="39">
        <v>3200</v>
      </c>
      <c r="E192" s="67" t="s">
        <v>386</v>
      </c>
      <c r="F192" s="43">
        <v>4</v>
      </c>
      <c r="G192" s="44">
        <v>7.5110000000000001</v>
      </c>
      <c r="H192" s="45">
        <v>5</v>
      </c>
      <c r="I192" s="44">
        <v>2.6659999999999999</v>
      </c>
      <c r="J192" s="45">
        <v>6.8179999999999996</v>
      </c>
      <c r="K192" s="48">
        <f t="shared" si="46"/>
        <v>6.4430000000000005</v>
      </c>
      <c r="L192" s="48">
        <f t="shared" si="47"/>
        <v>5.6649999999999991</v>
      </c>
      <c r="M192" s="48">
        <f t="shared" si="44"/>
        <v>4.8280000000000003</v>
      </c>
      <c r="N192" s="84">
        <f t="shared" si="48"/>
        <v>5.4987499999999994</v>
      </c>
      <c r="O192" s="54" t="s">
        <v>772</v>
      </c>
      <c r="P192" s="37"/>
      <c r="Q192" s="37" t="s">
        <v>773</v>
      </c>
    </row>
    <row r="193" spans="1:17" ht="12.75" customHeight="1" x14ac:dyDescent="0.2">
      <c r="A193" s="37" t="s">
        <v>733</v>
      </c>
      <c r="B193" s="37" t="s">
        <v>774</v>
      </c>
      <c r="C193" s="39" t="s">
        <v>613</v>
      </c>
      <c r="D193" s="39">
        <v>3000</v>
      </c>
      <c r="E193" s="67" t="s">
        <v>386</v>
      </c>
      <c r="F193" s="43">
        <v>4</v>
      </c>
      <c r="G193" s="45">
        <v>6.9749999999999996</v>
      </c>
      <c r="H193" s="45">
        <v>4.5</v>
      </c>
      <c r="I193" s="44">
        <v>2.6659999999999999</v>
      </c>
      <c r="J193" s="45">
        <v>6.2119999999999997</v>
      </c>
      <c r="K193" s="48">
        <f t="shared" si="46"/>
        <v>5.8956666666666662</v>
      </c>
      <c r="L193" s="48">
        <f t="shared" si="47"/>
        <v>5.2843333333333335</v>
      </c>
      <c r="M193" s="48">
        <f t="shared" si="44"/>
        <v>4.4593333333333334</v>
      </c>
      <c r="N193" s="52">
        <f t="shared" si="48"/>
        <v>5.0882500000000004</v>
      </c>
      <c r="O193" s="54" t="s">
        <v>775</v>
      </c>
      <c r="P193" s="37"/>
      <c r="Q193" s="37" t="s">
        <v>776</v>
      </c>
    </row>
    <row r="194" spans="1:17" ht="12.75" customHeight="1" x14ac:dyDescent="0.2">
      <c r="A194" s="37" t="s">
        <v>733</v>
      </c>
      <c r="B194" s="37" t="s">
        <v>777</v>
      </c>
      <c r="C194" s="39">
        <v>29000</v>
      </c>
      <c r="D194" s="39">
        <v>2900</v>
      </c>
      <c r="E194" s="67" t="s">
        <v>386</v>
      </c>
      <c r="F194" s="43">
        <v>4</v>
      </c>
      <c r="G194" s="45">
        <v>7.2430000000000003</v>
      </c>
      <c r="H194" s="45">
        <v>5</v>
      </c>
      <c r="I194" s="45">
        <v>2</v>
      </c>
      <c r="J194" s="45">
        <v>5.7569999999999997</v>
      </c>
      <c r="K194" s="48">
        <f t="shared" si="46"/>
        <v>6</v>
      </c>
      <c r="L194" s="48">
        <f t="shared" si="47"/>
        <v>5</v>
      </c>
      <c r="M194" s="48">
        <f t="shared" si="44"/>
        <v>4.2523333333333335</v>
      </c>
      <c r="N194" s="52">
        <f t="shared" si="48"/>
        <v>5</v>
      </c>
      <c r="O194" s="54" t="s">
        <v>778</v>
      </c>
      <c r="P194" s="37" t="s">
        <v>257</v>
      </c>
      <c r="Q194" s="37" t="s">
        <v>779</v>
      </c>
    </row>
    <row r="195" spans="1:17" ht="12.75" customHeight="1" x14ac:dyDescent="0.2">
      <c r="A195" s="37" t="s">
        <v>733</v>
      </c>
      <c r="B195" s="38" t="s">
        <v>780</v>
      </c>
      <c r="C195" s="39" t="s">
        <v>81</v>
      </c>
      <c r="D195" s="39">
        <v>9000</v>
      </c>
      <c r="E195" s="67" t="s">
        <v>386</v>
      </c>
      <c r="F195" s="43">
        <v>4</v>
      </c>
      <c r="G195" s="45">
        <v>6.9749999999999996</v>
      </c>
      <c r="H195" s="45">
        <v>5.2489999999999997</v>
      </c>
      <c r="I195" s="45">
        <v>2</v>
      </c>
      <c r="J195" s="45">
        <v>5.7569999999999997</v>
      </c>
      <c r="K195" s="48">
        <f t="shared" si="46"/>
        <v>5.9936666666666669</v>
      </c>
      <c r="L195" s="48">
        <f t="shared" si="47"/>
        <v>4.9106666666666667</v>
      </c>
      <c r="M195" s="48">
        <f t="shared" si="44"/>
        <v>4.3353333333333337</v>
      </c>
      <c r="N195" s="52">
        <f t="shared" si="48"/>
        <v>4.9952500000000004</v>
      </c>
      <c r="O195" s="54" t="s">
        <v>781</v>
      </c>
      <c r="P195" s="37" t="s">
        <v>257</v>
      </c>
      <c r="Q195" s="37" t="s">
        <v>756</v>
      </c>
    </row>
    <row r="196" spans="1:17" ht="12.75" customHeight="1" x14ac:dyDescent="0.2">
      <c r="A196" s="37" t="s">
        <v>733</v>
      </c>
      <c r="B196" s="37" t="s">
        <v>782</v>
      </c>
      <c r="C196" s="66" t="s">
        <v>81</v>
      </c>
      <c r="D196" s="39">
        <v>7000</v>
      </c>
      <c r="E196" s="67" t="s">
        <v>386</v>
      </c>
      <c r="F196" s="43">
        <v>4</v>
      </c>
      <c r="G196" s="44">
        <v>7.5110000000000001</v>
      </c>
      <c r="H196" s="45">
        <v>5</v>
      </c>
      <c r="I196" s="44">
        <v>2.6659999999999999</v>
      </c>
      <c r="J196" s="45">
        <v>6.5149999999999997</v>
      </c>
      <c r="K196" s="48">
        <f t="shared" si="46"/>
        <v>6.3419999999999996</v>
      </c>
      <c r="L196" s="48">
        <f t="shared" si="47"/>
        <v>5.5640000000000001</v>
      </c>
      <c r="M196" s="48">
        <f t="shared" si="44"/>
        <v>4.7270000000000003</v>
      </c>
      <c r="N196" s="52">
        <f t="shared" si="48"/>
        <v>5.423</v>
      </c>
      <c r="O196" s="54" t="s">
        <v>783</v>
      </c>
      <c r="P196" s="37" t="s">
        <v>257</v>
      </c>
      <c r="Q196" s="37" t="s">
        <v>784</v>
      </c>
    </row>
    <row r="197" spans="1:17" ht="12.75" customHeight="1" x14ac:dyDescent="0.2">
      <c r="A197" s="37" t="s">
        <v>733</v>
      </c>
      <c r="B197" s="37" t="s">
        <v>785</v>
      </c>
      <c r="C197" s="66" t="s">
        <v>81</v>
      </c>
      <c r="D197" s="39">
        <v>6000</v>
      </c>
      <c r="E197" s="67" t="s">
        <v>386</v>
      </c>
      <c r="F197" s="43">
        <v>4</v>
      </c>
      <c r="G197" s="45">
        <v>6.9749999999999996</v>
      </c>
      <c r="H197" s="45">
        <v>5</v>
      </c>
      <c r="I197" s="45">
        <v>1.333</v>
      </c>
      <c r="J197" s="45">
        <v>6.3630000000000004</v>
      </c>
      <c r="K197" s="48">
        <f t="shared" si="46"/>
        <v>6.1126666666666667</v>
      </c>
      <c r="L197" s="48">
        <f t="shared" si="47"/>
        <v>4.8903333333333334</v>
      </c>
      <c r="M197" s="48">
        <f t="shared" si="44"/>
        <v>4.2320000000000002</v>
      </c>
      <c r="N197" s="52">
        <f t="shared" si="48"/>
        <v>4.9177499999999998</v>
      </c>
      <c r="O197" s="54" t="s">
        <v>786</v>
      </c>
      <c r="P197" s="37"/>
      <c r="Q197" s="37" t="s">
        <v>787</v>
      </c>
    </row>
    <row r="198" spans="1:17" ht="12.75" customHeight="1" x14ac:dyDescent="0.2">
      <c r="A198" s="37" t="s">
        <v>733</v>
      </c>
      <c r="B198" s="37" t="s">
        <v>788</v>
      </c>
      <c r="C198" s="66" t="s">
        <v>81</v>
      </c>
      <c r="D198" s="39">
        <v>5000</v>
      </c>
      <c r="E198" s="67" t="s">
        <v>386</v>
      </c>
      <c r="F198" s="43">
        <v>4</v>
      </c>
      <c r="G198" s="45">
        <v>7.2430000000000003</v>
      </c>
      <c r="H198" s="45">
        <v>4.5</v>
      </c>
      <c r="I198" s="45">
        <v>0.83299999999999996</v>
      </c>
      <c r="J198" s="45">
        <v>6</v>
      </c>
      <c r="K198" s="48">
        <f t="shared" si="46"/>
        <v>5.9143333333333343</v>
      </c>
      <c r="L198" s="48">
        <f t="shared" si="47"/>
        <v>4.6920000000000002</v>
      </c>
      <c r="M198" s="48">
        <f t="shared" si="44"/>
        <v>3.7776666666666667</v>
      </c>
      <c r="N198" s="52">
        <f t="shared" si="48"/>
        <v>4.6440000000000001</v>
      </c>
      <c r="O198" s="54" t="s">
        <v>789</v>
      </c>
      <c r="P198" s="37"/>
      <c r="Q198" s="37" t="s">
        <v>790</v>
      </c>
    </row>
    <row r="199" spans="1:17" ht="12.75" customHeight="1" x14ac:dyDescent="0.2">
      <c r="A199" s="37" t="s">
        <v>733</v>
      </c>
      <c r="B199" s="37" t="s">
        <v>791</v>
      </c>
      <c r="C199" s="66" t="s">
        <v>81</v>
      </c>
      <c r="D199" s="39">
        <v>5000</v>
      </c>
      <c r="E199" s="67" t="s">
        <v>386</v>
      </c>
      <c r="F199" s="43">
        <v>4</v>
      </c>
      <c r="G199" s="45">
        <v>6.9749999999999996</v>
      </c>
      <c r="H199" s="45">
        <v>5</v>
      </c>
      <c r="I199" s="45">
        <v>1</v>
      </c>
      <c r="J199" s="45">
        <v>5.1509999999999998</v>
      </c>
      <c r="K199" s="48">
        <f t="shared" si="46"/>
        <v>5.7086666666666659</v>
      </c>
      <c r="L199" s="48">
        <f t="shared" si="47"/>
        <v>4.3753333333333329</v>
      </c>
      <c r="M199" s="48">
        <f t="shared" si="44"/>
        <v>3.7170000000000001</v>
      </c>
      <c r="N199" s="52">
        <f t="shared" si="48"/>
        <v>4.5314999999999994</v>
      </c>
      <c r="O199" s="54" t="s">
        <v>792</v>
      </c>
      <c r="P199" s="37"/>
      <c r="Q199" s="37" t="s">
        <v>793</v>
      </c>
    </row>
    <row r="200" spans="1:17" ht="12.75" customHeight="1" x14ac:dyDescent="0.2">
      <c r="A200" s="37" t="s">
        <v>733</v>
      </c>
      <c r="B200" s="37" t="s">
        <v>794</v>
      </c>
      <c r="C200" s="66" t="s">
        <v>81</v>
      </c>
      <c r="D200" s="39">
        <v>4200</v>
      </c>
      <c r="E200" s="67" t="s">
        <v>386</v>
      </c>
      <c r="F200" s="43">
        <v>4</v>
      </c>
      <c r="G200" s="45">
        <v>7.35</v>
      </c>
      <c r="H200" s="45">
        <v>4.5</v>
      </c>
      <c r="I200" s="45">
        <v>0.83299999999999996</v>
      </c>
      <c r="J200" s="45">
        <v>6.3630000000000004</v>
      </c>
      <c r="K200" s="48">
        <f t="shared" si="46"/>
        <v>6.0710000000000006</v>
      </c>
      <c r="L200" s="48">
        <f t="shared" si="47"/>
        <v>4.8486666666666665</v>
      </c>
      <c r="M200" s="48">
        <f t="shared" si="44"/>
        <v>3.8986666666666667</v>
      </c>
      <c r="N200" s="52">
        <f t="shared" si="48"/>
        <v>4.7614999999999998</v>
      </c>
      <c r="O200" s="54" t="s">
        <v>795</v>
      </c>
      <c r="P200" s="37"/>
      <c r="Q200" s="37" t="s">
        <v>796</v>
      </c>
    </row>
    <row r="201" spans="1:17" ht="12.75" customHeight="1" x14ac:dyDescent="0.2">
      <c r="A201" s="37" t="s">
        <v>733</v>
      </c>
      <c r="B201" s="37" t="s">
        <v>797</v>
      </c>
      <c r="C201" s="66" t="s">
        <v>81</v>
      </c>
      <c r="D201" s="39">
        <v>3000</v>
      </c>
      <c r="E201" s="67" t="s">
        <v>386</v>
      </c>
      <c r="F201" s="43">
        <v>4</v>
      </c>
      <c r="G201" s="45">
        <v>6.9749999999999996</v>
      </c>
      <c r="H201" s="45">
        <v>4.25</v>
      </c>
      <c r="I201" s="45">
        <v>1</v>
      </c>
      <c r="J201" s="45">
        <v>6</v>
      </c>
      <c r="K201" s="48">
        <f t="shared" si="46"/>
        <v>5.7416666666666671</v>
      </c>
      <c r="L201" s="48">
        <f t="shared" si="47"/>
        <v>4.6583333333333332</v>
      </c>
      <c r="M201" s="48">
        <f t="shared" si="44"/>
        <v>3.75</v>
      </c>
      <c r="N201" s="52">
        <f t="shared" si="48"/>
        <v>4.5562500000000004</v>
      </c>
      <c r="O201" s="54" t="s">
        <v>798</v>
      </c>
      <c r="P201" s="37" t="s">
        <v>257</v>
      </c>
      <c r="Q201" s="37" t="s">
        <v>799</v>
      </c>
    </row>
    <row r="202" spans="1:17" ht="12.75" customHeight="1" x14ac:dyDescent="0.2">
      <c r="A202" s="37" t="s">
        <v>733</v>
      </c>
      <c r="B202" s="37" t="s">
        <v>800</v>
      </c>
      <c r="C202" s="66" t="s">
        <v>81</v>
      </c>
      <c r="D202" s="39">
        <v>2700</v>
      </c>
      <c r="E202" s="67" t="s">
        <v>386</v>
      </c>
      <c r="F202" s="43">
        <v>4</v>
      </c>
      <c r="G202" s="45">
        <v>6.9749999999999996</v>
      </c>
      <c r="H202" s="45">
        <v>4.75</v>
      </c>
      <c r="I202" s="44">
        <v>2.6659999999999999</v>
      </c>
      <c r="J202" s="45">
        <v>6.2119999999999997</v>
      </c>
      <c r="K202" s="48">
        <f t="shared" si="46"/>
        <v>5.9789999999999992</v>
      </c>
      <c r="L202" s="48">
        <f t="shared" si="47"/>
        <v>5.2843333333333335</v>
      </c>
      <c r="M202" s="48">
        <f t="shared" si="44"/>
        <v>4.5426666666666664</v>
      </c>
      <c r="N202" s="52">
        <f t="shared" si="48"/>
        <v>5.1507500000000004</v>
      </c>
      <c r="O202" s="54" t="s">
        <v>801</v>
      </c>
      <c r="P202" s="37" t="s">
        <v>257</v>
      </c>
      <c r="Q202" s="37" t="s">
        <v>802</v>
      </c>
    </row>
    <row r="203" spans="1:17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8" t="s">
        <v>658</v>
      </c>
      <c r="P203" s="37"/>
      <c r="Q203" s="37"/>
    </row>
    <row r="204" spans="1:17" ht="12.75" customHeight="1" x14ac:dyDescent="0.2">
      <c r="A204" s="20" t="s">
        <v>803</v>
      </c>
      <c r="B204" s="22"/>
      <c r="C204" s="73"/>
      <c r="D204" s="24"/>
      <c r="E204" s="74"/>
      <c r="F204" s="75"/>
      <c r="G204" s="76"/>
      <c r="H204" s="76"/>
      <c r="I204" s="76"/>
      <c r="J204" s="76"/>
      <c r="K204" s="77"/>
      <c r="L204" s="78"/>
      <c r="M204" s="78"/>
      <c r="N204" s="34"/>
      <c r="O204" s="36"/>
      <c r="P204" s="36"/>
      <c r="Q204" s="36"/>
    </row>
    <row r="205" spans="1:17" ht="12.75" customHeight="1" x14ac:dyDescent="0.2">
      <c r="A205" s="146" t="s">
        <v>803</v>
      </c>
      <c r="B205" s="146" t="s">
        <v>804</v>
      </c>
      <c r="C205" s="147" t="s">
        <v>805</v>
      </c>
      <c r="D205" s="148" t="s">
        <v>81</v>
      </c>
      <c r="E205" s="148" t="s">
        <v>82</v>
      </c>
      <c r="F205" s="149">
        <v>2</v>
      </c>
      <c r="G205" s="150">
        <v>5.9</v>
      </c>
      <c r="H205" s="150">
        <v>10</v>
      </c>
      <c r="I205" s="151">
        <v>2.1665999999999999</v>
      </c>
      <c r="J205" s="151">
        <v>6.3630000000000004</v>
      </c>
      <c r="K205" s="152">
        <f t="shared" ref="K205:K209" si="49">(H205+G205+J205)/3</f>
        <v>7.4210000000000003</v>
      </c>
      <c r="L205" s="152">
        <f t="shared" ref="L205:L209" si="50">(G205+I205+J205)/3</f>
        <v>4.8098666666666672</v>
      </c>
      <c r="M205" s="152">
        <f t="shared" ref="M205:M231" si="51">(H205+J205+I205)/3</f>
        <v>6.1765333333333325</v>
      </c>
      <c r="N205" s="153">
        <f t="shared" ref="N205:N209" si="52">(G205+I205+H205+J205)/4</f>
        <v>6.1074000000000002</v>
      </c>
      <c r="O205" s="30" t="str">
        <f>HYPERLINK("http://i.imgur.com/en57lNds.jpg","http://i.imgur.com/en57lNds.jpg ")</f>
        <v xml:space="preserve">http://i.imgur.com/en57lNds.jpg </v>
      </c>
      <c r="P205" s="38" t="s">
        <v>806</v>
      </c>
      <c r="Q205" s="38" t="s">
        <v>807</v>
      </c>
    </row>
    <row r="206" spans="1:17" ht="12.75" customHeight="1" x14ac:dyDescent="0.2">
      <c r="A206" s="146" t="s">
        <v>803</v>
      </c>
      <c r="B206" s="146" t="s">
        <v>808</v>
      </c>
      <c r="C206" s="147" t="s">
        <v>809</v>
      </c>
      <c r="D206" s="154" t="s">
        <v>81</v>
      </c>
      <c r="E206" s="148" t="s">
        <v>82</v>
      </c>
      <c r="F206" s="149">
        <v>2</v>
      </c>
      <c r="G206" s="151">
        <v>5.9020000000000001</v>
      </c>
      <c r="H206" s="150">
        <v>10</v>
      </c>
      <c r="I206" s="151">
        <v>2.1659999999999999</v>
      </c>
      <c r="J206" s="151">
        <v>6.8179999999999996</v>
      </c>
      <c r="K206" s="152">
        <f t="shared" si="49"/>
        <v>7.5733333333333333</v>
      </c>
      <c r="L206" s="152">
        <f t="shared" si="50"/>
        <v>4.9619999999999997</v>
      </c>
      <c r="M206" s="152">
        <f t="shared" si="51"/>
        <v>6.3279999999999994</v>
      </c>
      <c r="N206" s="153">
        <f t="shared" si="52"/>
        <v>6.2214999999999989</v>
      </c>
      <c r="O206" s="30" t="s">
        <v>810</v>
      </c>
      <c r="P206" s="38" t="s">
        <v>811</v>
      </c>
      <c r="Q206" s="38"/>
    </row>
    <row r="207" spans="1:17" ht="12.75" customHeight="1" x14ac:dyDescent="0.2">
      <c r="A207" s="38" t="s">
        <v>803</v>
      </c>
      <c r="B207" s="38" t="s">
        <v>812</v>
      </c>
      <c r="C207" s="39">
        <v>1350000</v>
      </c>
      <c r="D207" s="155" t="s">
        <v>81</v>
      </c>
      <c r="E207" s="42" t="s">
        <v>82</v>
      </c>
      <c r="F207" s="43">
        <v>9</v>
      </c>
      <c r="G207" s="45">
        <v>6.9749999999999996</v>
      </c>
      <c r="H207" s="83">
        <v>5</v>
      </c>
      <c r="I207" s="45">
        <v>2</v>
      </c>
      <c r="J207" s="45">
        <v>6</v>
      </c>
      <c r="K207" s="48">
        <f t="shared" si="49"/>
        <v>5.9916666666666671</v>
      </c>
      <c r="L207" s="48">
        <f t="shared" si="50"/>
        <v>4.9916666666666663</v>
      </c>
      <c r="M207" s="48">
        <f t="shared" si="51"/>
        <v>4.333333333333333</v>
      </c>
      <c r="N207" s="52">
        <f t="shared" si="52"/>
        <v>4.9937500000000004</v>
      </c>
      <c r="O207" s="30" t="str">
        <f>HYPERLINK("http://i.imgur.com/noXXcgr.jpg","http://i.imgur.com/noXXcgr.jpg ")</f>
        <v xml:space="preserve">http://i.imgur.com/noXXcgr.jpg </v>
      </c>
      <c r="P207" s="38" t="s">
        <v>325</v>
      </c>
      <c r="Q207" s="38" t="s">
        <v>813</v>
      </c>
    </row>
    <row r="208" spans="1:17" ht="12.75" customHeight="1" x14ac:dyDescent="0.2">
      <c r="A208" s="38" t="s">
        <v>803</v>
      </c>
      <c r="B208" s="38" t="s">
        <v>814</v>
      </c>
      <c r="C208" s="39">
        <v>950000</v>
      </c>
      <c r="D208" s="155" t="s">
        <v>81</v>
      </c>
      <c r="E208" s="42" t="s">
        <v>82</v>
      </c>
      <c r="F208" s="43">
        <v>3</v>
      </c>
      <c r="G208" s="45">
        <v>6.9749999999999996</v>
      </c>
      <c r="H208" s="83">
        <v>5</v>
      </c>
      <c r="I208" s="45">
        <v>2</v>
      </c>
      <c r="J208" s="45">
        <v>6.1509999999999998</v>
      </c>
      <c r="K208" s="48">
        <f t="shared" si="49"/>
        <v>6.0419999999999989</v>
      </c>
      <c r="L208" s="48">
        <f t="shared" si="50"/>
        <v>5.0419999999999998</v>
      </c>
      <c r="M208" s="48">
        <f t="shared" si="51"/>
        <v>4.3836666666666666</v>
      </c>
      <c r="N208" s="52">
        <f t="shared" si="52"/>
        <v>5.0314999999999994</v>
      </c>
      <c r="O208" s="30" t="str">
        <f>HYPERLINK("http://i.imgur.com/s33u66b.jpg","http://i.imgur.com/s33u66b.jpg ")</f>
        <v xml:space="preserve">http://i.imgur.com/s33u66b.jpg </v>
      </c>
      <c r="P208" s="38" t="s">
        <v>424</v>
      </c>
      <c r="Q208" s="37" t="s">
        <v>815</v>
      </c>
    </row>
    <row r="209" spans="1:17" ht="12.75" customHeight="1" x14ac:dyDescent="0.2">
      <c r="A209" s="38" t="s">
        <v>803</v>
      </c>
      <c r="B209" s="38" t="s">
        <v>816</v>
      </c>
      <c r="C209" s="39" t="s">
        <v>817</v>
      </c>
      <c r="D209" s="155" t="s">
        <v>81</v>
      </c>
      <c r="E209" s="42" t="s">
        <v>82</v>
      </c>
      <c r="F209" s="43">
        <v>2</v>
      </c>
      <c r="G209" s="45">
        <v>7.2430000000000003</v>
      </c>
      <c r="H209" s="83">
        <v>6.25</v>
      </c>
      <c r="I209" s="45">
        <v>2.06</v>
      </c>
      <c r="J209" s="45">
        <v>5.6059999999999999</v>
      </c>
      <c r="K209" s="48">
        <f t="shared" si="49"/>
        <v>6.3663333333333334</v>
      </c>
      <c r="L209" s="48">
        <f t="shared" si="50"/>
        <v>4.9696666666666669</v>
      </c>
      <c r="M209" s="48">
        <f t="shared" si="51"/>
        <v>4.6386666666666665</v>
      </c>
      <c r="N209" s="52">
        <f t="shared" si="52"/>
        <v>5.2897499999999997</v>
      </c>
      <c r="O209" s="30" t="s">
        <v>818</v>
      </c>
      <c r="P209" s="38" t="s">
        <v>819</v>
      </c>
      <c r="Q209" s="38" t="s">
        <v>820</v>
      </c>
    </row>
    <row r="210" spans="1:17" ht="12.75" customHeight="1" x14ac:dyDescent="0.2">
      <c r="A210" s="38" t="s">
        <v>803</v>
      </c>
      <c r="B210" s="38" t="s">
        <v>821</v>
      </c>
      <c r="C210" s="39">
        <v>695000</v>
      </c>
      <c r="D210" s="155" t="s">
        <v>81</v>
      </c>
      <c r="E210" s="42" t="s">
        <v>82</v>
      </c>
      <c r="F210" s="43">
        <v>2</v>
      </c>
      <c r="G210" s="45">
        <v>7.5119999999999996</v>
      </c>
      <c r="H210" s="83">
        <v>8.4749999999999996</v>
      </c>
      <c r="I210" s="45">
        <v>1</v>
      </c>
      <c r="J210" s="45">
        <v>7.5759999999999996</v>
      </c>
      <c r="K210" s="64">
        <f>(H210+G210+J210)/3</f>
        <v>7.8543333333333329</v>
      </c>
      <c r="L210" s="64">
        <f>(G210+I210+J210)/3</f>
        <v>5.3626666666666667</v>
      </c>
      <c r="M210" s="64">
        <f t="shared" si="51"/>
        <v>5.6836666666666664</v>
      </c>
      <c r="N210" s="65">
        <f>(G210+I210+H210+J210)/4</f>
        <v>6.1407500000000006</v>
      </c>
      <c r="O210" s="30" t="s">
        <v>822</v>
      </c>
      <c r="P210" s="38" t="s">
        <v>195</v>
      </c>
      <c r="Q210" s="38" t="s">
        <v>823</v>
      </c>
    </row>
    <row r="211" spans="1:17" ht="12.75" customHeight="1" x14ac:dyDescent="0.2">
      <c r="A211" s="38" t="s">
        <v>803</v>
      </c>
      <c r="B211" s="38" t="s">
        <v>824</v>
      </c>
      <c r="C211" s="39">
        <v>675000</v>
      </c>
      <c r="D211" s="155" t="s">
        <v>81</v>
      </c>
      <c r="E211" s="42" t="s">
        <v>82</v>
      </c>
      <c r="F211" s="43">
        <v>6</v>
      </c>
      <c r="G211" s="45">
        <v>6.9749999999999996</v>
      </c>
      <c r="H211" s="83">
        <v>5</v>
      </c>
      <c r="I211" s="45">
        <v>0.83330000000000004</v>
      </c>
      <c r="J211" s="45">
        <v>4.5449999999999999</v>
      </c>
      <c r="K211" s="48">
        <f t="shared" ref="K211:K217" si="53">(H211+G211+J211)/3</f>
        <v>5.5066666666666668</v>
      </c>
      <c r="L211" s="48">
        <f t="shared" ref="L211:L217" si="54">(G211+I211+J211)/3</f>
        <v>4.1177666666666672</v>
      </c>
      <c r="M211" s="48">
        <f t="shared" si="51"/>
        <v>3.4594333333333331</v>
      </c>
      <c r="N211" s="52">
        <f t="shared" ref="N211:N217" si="55">(G211+I211+H211+J211)/4</f>
        <v>4.3383249999999993</v>
      </c>
      <c r="O211" s="30" t="str">
        <f>HYPERLINK("http://i.imgur.com/2Pps2Hy.jpg","http://i.imgur.com/2Pps2Hy.jpg ")</f>
        <v xml:space="preserve">http://i.imgur.com/2Pps2Hy.jpg </v>
      </c>
      <c r="P211" s="38" t="s">
        <v>325</v>
      </c>
      <c r="Q211" s="38" t="s">
        <v>825</v>
      </c>
    </row>
    <row r="212" spans="1:17" ht="12.75" customHeight="1" x14ac:dyDescent="0.2">
      <c r="A212" s="38" t="s">
        <v>803</v>
      </c>
      <c r="B212" s="38" t="s">
        <v>826</v>
      </c>
      <c r="C212" s="39">
        <v>550000</v>
      </c>
      <c r="D212" s="155" t="s">
        <v>81</v>
      </c>
      <c r="E212" s="42" t="s">
        <v>82</v>
      </c>
      <c r="F212" s="43">
        <v>2</v>
      </c>
      <c r="G212" s="44">
        <v>7.5119999999999996</v>
      </c>
      <c r="H212" s="44">
        <v>8.4749999999999996</v>
      </c>
      <c r="I212" s="45">
        <v>1</v>
      </c>
      <c r="J212" s="45">
        <v>7.5759999999999996</v>
      </c>
      <c r="K212" s="48">
        <f t="shared" si="53"/>
        <v>7.8543333333333329</v>
      </c>
      <c r="L212" s="48">
        <f t="shared" si="54"/>
        <v>5.3626666666666667</v>
      </c>
      <c r="M212" s="48">
        <f t="shared" si="51"/>
        <v>5.6836666666666664</v>
      </c>
      <c r="N212" s="52">
        <f t="shared" si="55"/>
        <v>6.1407500000000006</v>
      </c>
      <c r="O212" s="30" t="s">
        <v>827</v>
      </c>
      <c r="P212" s="38" t="s">
        <v>195</v>
      </c>
      <c r="Q212" s="38" t="s">
        <v>828</v>
      </c>
    </row>
    <row r="213" spans="1:17" ht="12.75" customHeight="1" x14ac:dyDescent="0.2">
      <c r="A213" s="38" t="s">
        <v>803</v>
      </c>
      <c r="B213" s="38" t="s">
        <v>829</v>
      </c>
      <c r="C213" s="39" t="s">
        <v>830</v>
      </c>
      <c r="D213" s="42" t="s">
        <v>81</v>
      </c>
      <c r="E213" s="42" t="s">
        <v>82</v>
      </c>
      <c r="F213" s="43">
        <v>6</v>
      </c>
      <c r="G213" s="44">
        <v>7.35</v>
      </c>
      <c r="H213" s="44">
        <v>7</v>
      </c>
      <c r="I213" s="45">
        <v>2</v>
      </c>
      <c r="J213" s="45">
        <v>6</v>
      </c>
      <c r="K213" s="48">
        <f t="shared" si="53"/>
        <v>6.7833333333333341</v>
      </c>
      <c r="L213" s="48">
        <f t="shared" si="54"/>
        <v>5.1166666666666663</v>
      </c>
      <c r="M213" s="48">
        <f t="shared" si="51"/>
        <v>5</v>
      </c>
      <c r="N213" s="52">
        <f t="shared" si="55"/>
        <v>5.5875000000000004</v>
      </c>
      <c r="O213" s="30" t="str">
        <f>HYPERLINK("http://i.imgur.com/1g0SWvUs.jpg","http://i.imgur.com/1g0SWvUs.jpg ")</f>
        <v xml:space="preserve">http://i.imgur.com/1g0SWvUs.jpg </v>
      </c>
      <c r="P213" s="38" t="s">
        <v>831</v>
      </c>
      <c r="Q213" s="38" t="s">
        <v>832</v>
      </c>
    </row>
    <row r="214" spans="1:17" ht="13.5" customHeight="1" x14ac:dyDescent="0.2">
      <c r="A214" s="38" t="s">
        <v>803</v>
      </c>
      <c r="B214" s="37" t="s">
        <v>833</v>
      </c>
      <c r="C214" s="39" t="s">
        <v>834</v>
      </c>
      <c r="D214" s="39" t="s">
        <v>81</v>
      </c>
      <c r="E214" s="42" t="s">
        <v>386</v>
      </c>
      <c r="F214" s="43">
        <v>4</v>
      </c>
      <c r="G214" s="45">
        <v>6.9749999999999996</v>
      </c>
      <c r="H214" s="45">
        <v>4.25</v>
      </c>
      <c r="I214" s="45">
        <v>1</v>
      </c>
      <c r="J214" s="45">
        <v>6.06</v>
      </c>
      <c r="K214" s="48">
        <f t="shared" si="53"/>
        <v>5.7616666666666667</v>
      </c>
      <c r="L214" s="48">
        <f t="shared" si="54"/>
        <v>4.6783333333333337</v>
      </c>
      <c r="M214" s="48">
        <f t="shared" si="51"/>
        <v>3.7699999999999996</v>
      </c>
      <c r="N214" s="52">
        <f t="shared" si="55"/>
        <v>4.57125</v>
      </c>
      <c r="O214" s="54" t="s">
        <v>835</v>
      </c>
      <c r="P214" s="37"/>
      <c r="Q214" s="37" t="s">
        <v>799</v>
      </c>
    </row>
    <row r="215" spans="1:17" ht="12.75" customHeight="1" x14ac:dyDescent="0.2">
      <c r="A215" s="37" t="s">
        <v>803</v>
      </c>
      <c r="B215" s="37" t="s">
        <v>836</v>
      </c>
      <c r="C215" s="39" t="s">
        <v>837</v>
      </c>
      <c r="D215" s="67" t="s">
        <v>81</v>
      </c>
      <c r="E215" s="67" t="s">
        <v>82</v>
      </c>
      <c r="F215" s="43">
        <v>2</v>
      </c>
      <c r="G215" s="83">
        <v>7.2969999999999997</v>
      </c>
      <c r="H215" s="83">
        <v>6.5</v>
      </c>
      <c r="I215" s="45">
        <v>2.3330000000000002</v>
      </c>
      <c r="J215" s="45">
        <v>6.2119999999999997</v>
      </c>
      <c r="K215" s="48">
        <f t="shared" si="53"/>
        <v>6.6696666666666671</v>
      </c>
      <c r="L215" s="48">
        <f t="shared" si="54"/>
        <v>5.280666666666666</v>
      </c>
      <c r="M215" s="48">
        <f t="shared" si="51"/>
        <v>5.0149999999999997</v>
      </c>
      <c r="N215" s="52">
        <f t="shared" si="55"/>
        <v>5.5854999999999997</v>
      </c>
      <c r="O215" s="54" t="s">
        <v>838</v>
      </c>
      <c r="P215" s="38" t="s">
        <v>839</v>
      </c>
      <c r="Q215" s="38" t="s">
        <v>840</v>
      </c>
    </row>
    <row r="216" spans="1:17" ht="12.75" customHeight="1" x14ac:dyDescent="0.2">
      <c r="A216" s="37" t="s">
        <v>803</v>
      </c>
      <c r="B216" s="38" t="s">
        <v>841</v>
      </c>
      <c r="C216" s="39" t="s">
        <v>842</v>
      </c>
      <c r="D216" s="39" t="s">
        <v>81</v>
      </c>
      <c r="E216" s="42" t="s">
        <v>82</v>
      </c>
      <c r="F216" s="43">
        <v>1</v>
      </c>
      <c r="G216" s="45">
        <v>6.4379999999999997</v>
      </c>
      <c r="H216" s="45">
        <v>5</v>
      </c>
      <c r="I216" s="44">
        <v>3.3330000000000002</v>
      </c>
      <c r="J216" s="44">
        <v>7.8780000000000001</v>
      </c>
      <c r="K216" s="48">
        <f t="shared" si="53"/>
        <v>6.4386666666666663</v>
      </c>
      <c r="L216" s="48">
        <f t="shared" si="54"/>
        <v>5.883</v>
      </c>
      <c r="M216" s="48">
        <f t="shared" si="51"/>
        <v>5.4036666666666662</v>
      </c>
      <c r="N216" s="84">
        <f t="shared" si="55"/>
        <v>5.6622500000000002</v>
      </c>
      <c r="O216" s="30" t="str">
        <f>HYPERLINK("http://i.imgur.com/IpLaltgs.jpg","http://i.imgur.com/IpLaltgs.jpg ")</f>
        <v xml:space="preserve">http://i.imgur.com/IpLaltgs.jpg </v>
      </c>
      <c r="P216" s="37"/>
      <c r="Q216" s="38" t="s">
        <v>81</v>
      </c>
    </row>
    <row r="217" spans="1:17" ht="12.75" customHeight="1" x14ac:dyDescent="0.2">
      <c r="A217" s="37" t="s">
        <v>803</v>
      </c>
      <c r="B217" s="37" t="s">
        <v>843</v>
      </c>
      <c r="C217" s="39">
        <v>45000</v>
      </c>
      <c r="D217" s="39">
        <v>4500</v>
      </c>
      <c r="E217" s="67" t="s">
        <v>386</v>
      </c>
      <c r="F217" s="43">
        <v>4</v>
      </c>
      <c r="G217" s="45">
        <v>6.9749999999999996</v>
      </c>
      <c r="H217" s="45">
        <v>5</v>
      </c>
      <c r="I217" s="45">
        <v>2</v>
      </c>
      <c r="J217" s="45">
        <v>6</v>
      </c>
      <c r="K217" s="48">
        <f t="shared" si="53"/>
        <v>5.9916666666666671</v>
      </c>
      <c r="L217" s="48">
        <f t="shared" si="54"/>
        <v>4.9916666666666663</v>
      </c>
      <c r="M217" s="48">
        <f t="shared" si="51"/>
        <v>4.333333333333333</v>
      </c>
      <c r="N217" s="52">
        <f t="shared" si="55"/>
        <v>4.9937500000000004</v>
      </c>
      <c r="O217" s="54" t="s">
        <v>844</v>
      </c>
      <c r="P217" s="37"/>
      <c r="Q217" s="37" t="s">
        <v>845</v>
      </c>
    </row>
    <row r="218" spans="1:17" ht="12.75" customHeight="1" x14ac:dyDescent="0.2">
      <c r="A218" s="85" t="s">
        <v>803</v>
      </c>
      <c r="B218" s="68" t="s">
        <v>846</v>
      </c>
      <c r="C218" s="86" t="s">
        <v>847</v>
      </c>
      <c r="D218" s="88" t="s">
        <v>81</v>
      </c>
      <c r="E218" s="88" t="s">
        <v>82</v>
      </c>
      <c r="F218" s="89">
        <v>2</v>
      </c>
      <c r="G218" s="122">
        <v>6.4379999999999997</v>
      </c>
      <c r="H218" s="122">
        <v>6.5</v>
      </c>
      <c r="I218" s="122">
        <v>3.3330000000000002</v>
      </c>
      <c r="J218" s="45">
        <v>5.3929999999999998</v>
      </c>
      <c r="K218" s="93">
        <f>(H218+G218+J218)/3</f>
        <v>6.1103333333333332</v>
      </c>
      <c r="L218" s="93">
        <f>(G218+I218+J218)/3</f>
        <v>5.0546666666666669</v>
      </c>
      <c r="M218" s="93">
        <f t="shared" si="51"/>
        <v>5.0753333333333339</v>
      </c>
      <c r="N218" s="94">
        <f>(G218+I218+H218+J218)/4</f>
        <v>5.4160000000000004</v>
      </c>
      <c r="O218" s="156" t="s">
        <v>848</v>
      </c>
      <c r="P218" s="157" t="s">
        <v>839</v>
      </c>
      <c r="Q218" s="157" t="s">
        <v>849</v>
      </c>
    </row>
    <row r="219" spans="1:17" ht="12.75" customHeight="1" x14ac:dyDescent="0.2">
      <c r="A219" s="37" t="s">
        <v>803</v>
      </c>
      <c r="B219" s="37" t="s">
        <v>850</v>
      </c>
      <c r="C219" s="39" t="s">
        <v>847</v>
      </c>
      <c r="D219" s="67" t="s">
        <v>81</v>
      </c>
      <c r="E219" s="67" t="s">
        <v>82</v>
      </c>
      <c r="F219" s="43">
        <v>2</v>
      </c>
      <c r="G219" s="45">
        <v>6.4379999999999997</v>
      </c>
      <c r="H219" s="83">
        <v>6.5</v>
      </c>
      <c r="I219" s="45">
        <v>3.3330000000000002</v>
      </c>
      <c r="J219" s="45">
        <v>5.3929999999999998</v>
      </c>
      <c r="K219" s="48">
        <f t="shared" ref="K219:K226" si="56">(H219+G219+J219)/3</f>
        <v>6.1103333333333332</v>
      </c>
      <c r="L219" s="48">
        <f t="shared" ref="L219:L226" si="57">(G219+I219+J219)/3</f>
        <v>5.0546666666666669</v>
      </c>
      <c r="M219" s="48">
        <f t="shared" si="51"/>
        <v>5.0753333333333339</v>
      </c>
      <c r="N219" s="52">
        <f t="shared" ref="N219:N226" si="58">(G219+I219+H219+J219)/4</f>
        <v>5.4160000000000004</v>
      </c>
      <c r="O219" s="54" t="s">
        <v>848</v>
      </c>
      <c r="P219" s="38" t="s">
        <v>839</v>
      </c>
      <c r="Q219" s="38" t="s">
        <v>849</v>
      </c>
    </row>
    <row r="220" spans="1:17" ht="12.75" customHeight="1" x14ac:dyDescent="0.2">
      <c r="A220" s="37" t="s">
        <v>803</v>
      </c>
      <c r="B220" s="37" t="s">
        <v>851</v>
      </c>
      <c r="C220" s="39">
        <v>38000</v>
      </c>
      <c r="D220" s="39" t="s">
        <v>610</v>
      </c>
      <c r="E220" s="67" t="s">
        <v>386</v>
      </c>
      <c r="F220" s="43">
        <v>2</v>
      </c>
      <c r="G220" s="45">
        <v>6.9749999999999996</v>
      </c>
      <c r="H220" s="45">
        <v>5</v>
      </c>
      <c r="I220" s="45">
        <v>2</v>
      </c>
      <c r="J220" s="45">
        <v>6</v>
      </c>
      <c r="K220" s="48">
        <f t="shared" si="56"/>
        <v>5.9916666666666671</v>
      </c>
      <c r="L220" s="48">
        <f t="shared" si="57"/>
        <v>4.9916666666666663</v>
      </c>
      <c r="M220" s="48">
        <f t="shared" si="51"/>
        <v>4.333333333333333</v>
      </c>
      <c r="N220" s="52">
        <f t="shared" si="58"/>
        <v>4.9937500000000004</v>
      </c>
      <c r="O220" s="54" t="s">
        <v>852</v>
      </c>
      <c r="P220" s="37"/>
      <c r="Q220" s="37" t="s">
        <v>845</v>
      </c>
    </row>
    <row r="221" spans="1:17" ht="12.75" customHeight="1" x14ac:dyDescent="0.2">
      <c r="A221" s="37" t="s">
        <v>803</v>
      </c>
      <c r="B221" s="37" t="s">
        <v>853</v>
      </c>
      <c r="C221" s="39">
        <v>25000</v>
      </c>
      <c r="D221" s="42" t="s">
        <v>632</v>
      </c>
      <c r="E221" s="67" t="s">
        <v>386</v>
      </c>
      <c r="F221" s="43">
        <v>4</v>
      </c>
      <c r="G221" s="45">
        <v>7.1890000000000001</v>
      </c>
      <c r="H221" s="45">
        <v>5.375</v>
      </c>
      <c r="I221" s="44">
        <v>3.6659999999999999</v>
      </c>
      <c r="J221" s="45">
        <v>6.8179999999999996</v>
      </c>
      <c r="K221" s="48">
        <f t="shared" si="56"/>
        <v>6.4606666666666657</v>
      </c>
      <c r="L221" s="48">
        <f t="shared" si="57"/>
        <v>5.8910000000000009</v>
      </c>
      <c r="M221" s="48">
        <f t="shared" si="51"/>
        <v>5.2863333333333333</v>
      </c>
      <c r="N221" s="52">
        <f t="shared" si="58"/>
        <v>5.7620000000000005</v>
      </c>
      <c r="O221" s="54" t="s">
        <v>854</v>
      </c>
      <c r="P221" s="38" t="s">
        <v>855</v>
      </c>
      <c r="Q221" s="37" t="s">
        <v>856</v>
      </c>
    </row>
    <row r="222" spans="1:17" ht="12.75" customHeight="1" x14ac:dyDescent="0.2">
      <c r="A222" s="37" t="s">
        <v>803</v>
      </c>
      <c r="B222" s="38" t="s">
        <v>857</v>
      </c>
      <c r="C222" s="39" t="s">
        <v>858</v>
      </c>
      <c r="D222" s="39" t="s">
        <v>859</v>
      </c>
      <c r="E222" s="67" t="s">
        <v>386</v>
      </c>
      <c r="F222" s="43">
        <v>2</v>
      </c>
      <c r="G222" s="45">
        <v>6.9749999999999996</v>
      </c>
      <c r="H222" s="45">
        <v>5</v>
      </c>
      <c r="I222" s="45">
        <v>2</v>
      </c>
      <c r="J222" s="45">
        <v>6.2119999999999997</v>
      </c>
      <c r="K222" s="48">
        <f t="shared" si="56"/>
        <v>6.0623333333333322</v>
      </c>
      <c r="L222" s="48">
        <f t="shared" si="57"/>
        <v>5.0623333333333331</v>
      </c>
      <c r="M222" s="48">
        <f t="shared" si="51"/>
        <v>4.4039999999999999</v>
      </c>
      <c r="N222" s="52">
        <f t="shared" si="58"/>
        <v>5.0467499999999994</v>
      </c>
      <c r="O222" s="158" t="s">
        <v>860</v>
      </c>
      <c r="P222" s="37" t="s">
        <v>257</v>
      </c>
      <c r="Q222" s="37" t="s">
        <v>815</v>
      </c>
    </row>
    <row r="223" spans="1:17" ht="12.75" customHeight="1" x14ac:dyDescent="0.2">
      <c r="A223" s="38" t="s">
        <v>803</v>
      </c>
      <c r="B223" s="38" t="s">
        <v>861</v>
      </c>
      <c r="C223" s="39" t="s">
        <v>862</v>
      </c>
      <c r="D223" s="39" t="s">
        <v>81</v>
      </c>
      <c r="E223" s="42" t="s">
        <v>82</v>
      </c>
      <c r="F223" s="43">
        <v>2</v>
      </c>
      <c r="G223" s="83">
        <v>7.2430000000000003</v>
      </c>
      <c r="H223" s="83">
        <v>6.25</v>
      </c>
      <c r="I223" s="45">
        <v>2.1</v>
      </c>
      <c r="J223" s="45">
        <v>6.6660000000000004</v>
      </c>
      <c r="K223" s="48">
        <f t="shared" si="56"/>
        <v>6.719666666666666</v>
      </c>
      <c r="L223" s="48">
        <f t="shared" si="57"/>
        <v>5.3363333333333332</v>
      </c>
      <c r="M223" s="48">
        <f t="shared" si="51"/>
        <v>5.0053333333333336</v>
      </c>
      <c r="N223" s="52">
        <f t="shared" si="58"/>
        <v>5.5647500000000001</v>
      </c>
      <c r="O223" s="30" t="str">
        <f>HYPERLINK("http://i.imgur.com/VGZmQIJ.jpg","http://i.imgur.com/VGZmQIJ.jpg ")</f>
        <v xml:space="preserve">http://i.imgur.com/VGZmQIJ.jpg </v>
      </c>
      <c r="P223" s="37"/>
      <c r="Q223" s="38" t="s">
        <v>81</v>
      </c>
    </row>
    <row r="224" spans="1:17" ht="12.75" customHeight="1" x14ac:dyDescent="0.2">
      <c r="A224" s="37" t="s">
        <v>803</v>
      </c>
      <c r="B224" s="37" t="s">
        <v>863</v>
      </c>
      <c r="C224" s="39">
        <v>16000</v>
      </c>
      <c r="D224" s="39">
        <v>1600</v>
      </c>
      <c r="E224" s="67" t="s">
        <v>386</v>
      </c>
      <c r="F224" s="43">
        <v>2</v>
      </c>
      <c r="G224" s="83">
        <v>7.2430000000000003</v>
      </c>
      <c r="H224" s="83">
        <v>5.75</v>
      </c>
      <c r="I224" s="45">
        <v>2.0659999999999998</v>
      </c>
      <c r="J224" s="45">
        <v>5.6059999999999999</v>
      </c>
      <c r="K224" s="48">
        <f t="shared" si="56"/>
        <v>6.1996666666666664</v>
      </c>
      <c r="L224" s="48">
        <f t="shared" si="57"/>
        <v>4.9716666666666667</v>
      </c>
      <c r="M224" s="48">
        <f t="shared" si="51"/>
        <v>4.4740000000000002</v>
      </c>
      <c r="N224" s="52">
        <f t="shared" si="58"/>
        <v>5.1662499999999998</v>
      </c>
      <c r="O224" s="54" t="s">
        <v>864</v>
      </c>
      <c r="P224" s="37"/>
      <c r="Q224" s="37" t="s">
        <v>865</v>
      </c>
    </row>
    <row r="225" spans="1:17" ht="12.75" customHeight="1" x14ac:dyDescent="0.2">
      <c r="A225" s="37" t="s">
        <v>803</v>
      </c>
      <c r="B225" s="37" t="s">
        <v>866</v>
      </c>
      <c r="C225" s="39">
        <v>9000</v>
      </c>
      <c r="D225" s="39">
        <v>900</v>
      </c>
      <c r="E225" s="67" t="s">
        <v>386</v>
      </c>
      <c r="F225" s="43">
        <v>4</v>
      </c>
      <c r="G225" s="45">
        <v>6.9749999999999996</v>
      </c>
      <c r="H225" s="45">
        <v>4.5</v>
      </c>
      <c r="I225" s="45">
        <v>2.6659999999999999</v>
      </c>
      <c r="J225" s="45">
        <v>5.9089999999999998</v>
      </c>
      <c r="K225" s="48">
        <f t="shared" si="56"/>
        <v>5.7946666666666671</v>
      </c>
      <c r="L225" s="48">
        <f t="shared" si="57"/>
        <v>5.1833333333333336</v>
      </c>
      <c r="M225" s="48">
        <f t="shared" si="51"/>
        <v>4.3583333333333334</v>
      </c>
      <c r="N225" s="52">
        <f t="shared" si="58"/>
        <v>5.0125000000000002</v>
      </c>
      <c r="O225" s="54" t="s">
        <v>867</v>
      </c>
      <c r="P225" s="37"/>
      <c r="Q225" s="37" t="s">
        <v>868</v>
      </c>
    </row>
    <row r="226" spans="1:17" ht="12.75" customHeight="1" x14ac:dyDescent="0.2">
      <c r="A226" s="37" t="s">
        <v>803</v>
      </c>
      <c r="B226" s="37" t="s">
        <v>869</v>
      </c>
      <c r="C226" s="39">
        <v>8000</v>
      </c>
      <c r="D226" s="39">
        <v>800</v>
      </c>
      <c r="E226" s="67" t="s">
        <v>386</v>
      </c>
      <c r="F226" s="43">
        <v>1</v>
      </c>
      <c r="G226" s="45">
        <v>6.4379999999999997</v>
      </c>
      <c r="H226" s="45">
        <v>5</v>
      </c>
      <c r="I226" s="44">
        <v>3.3330000000000002</v>
      </c>
      <c r="J226" s="44">
        <v>7.8780000000000001</v>
      </c>
      <c r="K226" s="48">
        <f t="shared" si="56"/>
        <v>6.4386666666666663</v>
      </c>
      <c r="L226" s="48">
        <f t="shared" si="57"/>
        <v>5.883</v>
      </c>
      <c r="M226" s="48">
        <f t="shared" si="51"/>
        <v>5.4036666666666662</v>
      </c>
      <c r="N226" s="84">
        <f t="shared" si="58"/>
        <v>5.6622500000000002</v>
      </c>
      <c r="O226" s="54" t="s">
        <v>870</v>
      </c>
      <c r="P226" s="37"/>
      <c r="Q226" s="37" t="s">
        <v>871</v>
      </c>
    </row>
    <row r="227" spans="1:17" ht="12.75" customHeight="1" x14ac:dyDescent="0.2">
      <c r="A227" s="85" t="s">
        <v>872</v>
      </c>
      <c r="B227" s="157" t="s">
        <v>873</v>
      </c>
      <c r="C227" s="87">
        <v>7000</v>
      </c>
      <c r="D227" s="87">
        <v>700</v>
      </c>
      <c r="E227" s="88" t="s">
        <v>386</v>
      </c>
      <c r="F227" s="89">
        <v>2</v>
      </c>
      <c r="G227" s="90">
        <v>6.3310000000000004</v>
      </c>
      <c r="H227" s="90">
        <v>7</v>
      </c>
      <c r="I227" s="90">
        <v>3.6659999999999999</v>
      </c>
      <c r="J227" s="90">
        <v>6.5149999999999997</v>
      </c>
      <c r="K227" s="93">
        <f t="shared" ref="K227:K228" si="59">(H227+G227+J227)/3</f>
        <v>6.6153333333333331</v>
      </c>
      <c r="L227" s="93">
        <f t="shared" ref="L227:L228" si="60">(G227+I227+J227)/3</f>
        <v>5.5040000000000004</v>
      </c>
      <c r="M227" s="93">
        <f t="shared" si="51"/>
        <v>5.7270000000000003</v>
      </c>
      <c r="N227" s="94">
        <f t="shared" ref="N227:N228" si="61">(G227+I227+H227+J227)/4</f>
        <v>5.8780000000000001</v>
      </c>
      <c r="O227" s="159" t="s">
        <v>874</v>
      </c>
      <c r="P227" s="85" t="s">
        <v>875</v>
      </c>
      <c r="Q227" s="157" t="s">
        <v>876</v>
      </c>
    </row>
    <row r="228" spans="1:17" ht="12.75" customHeight="1" x14ac:dyDescent="0.2">
      <c r="A228" s="85" t="s">
        <v>872</v>
      </c>
      <c r="B228" s="85" t="s">
        <v>877</v>
      </c>
      <c r="C228" s="87">
        <v>7000</v>
      </c>
      <c r="D228" s="87">
        <v>700</v>
      </c>
      <c r="E228" s="88" t="s">
        <v>386</v>
      </c>
      <c r="F228" s="89">
        <v>2</v>
      </c>
      <c r="G228" s="90">
        <v>6.3310000000000004</v>
      </c>
      <c r="H228" s="90">
        <v>7</v>
      </c>
      <c r="I228" s="90">
        <v>3.6659999999999999</v>
      </c>
      <c r="J228" s="90">
        <v>6.5149999999999997</v>
      </c>
      <c r="K228" s="93">
        <f t="shared" si="59"/>
        <v>6.6153333333333331</v>
      </c>
      <c r="L228" s="93">
        <f t="shared" si="60"/>
        <v>5.5040000000000004</v>
      </c>
      <c r="M228" s="93">
        <f t="shared" si="51"/>
        <v>5.7270000000000003</v>
      </c>
      <c r="N228" s="94">
        <f t="shared" si="61"/>
        <v>5.8780000000000001</v>
      </c>
      <c r="O228" s="159" t="s">
        <v>874</v>
      </c>
      <c r="P228" s="85"/>
      <c r="Q228" s="157" t="s">
        <v>876</v>
      </c>
    </row>
    <row r="229" spans="1:17" ht="12.75" customHeight="1" x14ac:dyDescent="0.2">
      <c r="A229" s="37" t="s">
        <v>803</v>
      </c>
      <c r="B229" s="38" t="s">
        <v>878</v>
      </c>
      <c r="C229" s="39">
        <v>3000</v>
      </c>
      <c r="D229" s="39" t="s">
        <v>879</v>
      </c>
      <c r="E229" s="67" t="s">
        <v>386</v>
      </c>
      <c r="F229" s="43">
        <v>2</v>
      </c>
      <c r="G229" s="45">
        <v>6.9749999999999996</v>
      </c>
      <c r="H229" s="45">
        <v>5</v>
      </c>
      <c r="I229" s="45">
        <v>2</v>
      </c>
      <c r="J229" s="45">
        <v>6.2119999999999997</v>
      </c>
      <c r="K229" s="48">
        <f t="shared" ref="K229:K231" si="62">(H229+G229+J229)/3</f>
        <v>6.0623333333333322</v>
      </c>
      <c r="L229" s="48">
        <f t="shared" ref="L229:L231" si="63">(G229+I229+J229)/3</f>
        <v>5.0623333333333331</v>
      </c>
      <c r="M229" s="48">
        <f t="shared" si="51"/>
        <v>4.4039999999999999</v>
      </c>
      <c r="N229" s="52">
        <f t="shared" ref="N229:N231" si="64">(G229+I229+H229+J229)/4</f>
        <v>5.0467499999999994</v>
      </c>
      <c r="O229" s="54" t="s">
        <v>880</v>
      </c>
      <c r="P229" s="37" t="s">
        <v>257</v>
      </c>
      <c r="Q229" s="37" t="s">
        <v>815</v>
      </c>
    </row>
    <row r="230" spans="1:17" ht="12.75" customHeight="1" x14ac:dyDescent="0.2">
      <c r="A230" s="37" t="s">
        <v>803</v>
      </c>
      <c r="B230" s="37" t="s">
        <v>881</v>
      </c>
      <c r="C230" s="66" t="s">
        <v>81</v>
      </c>
      <c r="D230" s="39">
        <v>1500</v>
      </c>
      <c r="E230" s="67" t="s">
        <v>386</v>
      </c>
      <c r="F230" s="43">
        <v>4</v>
      </c>
      <c r="G230" s="45">
        <v>6.7060000000000004</v>
      </c>
      <c r="H230" s="45">
        <v>4.25</v>
      </c>
      <c r="I230" s="45">
        <v>2</v>
      </c>
      <c r="J230" s="45">
        <v>5.1509999999999998</v>
      </c>
      <c r="K230" s="48">
        <f t="shared" si="62"/>
        <v>5.3689999999999998</v>
      </c>
      <c r="L230" s="48">
        <f t="shared" si="63"/>
        <v>4.6189999999999998</v>
      </c>
      <c r="M230" s="48">
        <f t="shared" si="51"/>
        <v>3.8003333333333331</v>
      </c>
      <c r="N230" s="52">
        <f t="shared" si="64"/>
        <v>4.5267499999999998</v>
      </c>
      <c r="O230" s="54" t="s">
        <v>882</v>
      </c>
      <c r="P230" s="37"/>
      <c r="Q230" s="37" t="s">
        <v>883</v>
      </c>
    </row>
    <row r="231" spans="1:17" ht="12.75" customHeight="1" x14ac:dyDescent="0.2">
      <c r="A231" s="37" t="s">
        <v>803</v>
      </c>
      <c r="B231" s="37" t="s">
        <v>884</v>
      </c>
      <c r="C231" s="66" t="s">
        <v>81</v>
      </c>
      <c r="D231" s="67" t="s">
        <v>885</v>
      </c>
      <c r="E231" s="67" t="s">
        <v>386</v>
      </c>
      <c r="F231" s="43">
        <v>1</v>
      </c>
      <c r="G231" s="45">
        <v>5.9020000000000001</v>
      </c>
      <c r="H231" s="45">
        <v>2.9990000000000001</v>
      </c>
      <c r="I231" s="45">
        <v>2.6659999999999999</v>
      </c>
      <c r="J231" s="45">
        <v>6.06</v>
      </c>
      <c r="K231" s="48">
        <f t="shared" si="62"/>
        <v>4.9869999999999992</v>
      </c>
      <c r="L231" s="48">
        <f t="shared" si="63"/>
        <v>4.8760000000000003</v>
      </c>
      <c r="M231" s="48">
        <f t="shared" si="51"/>
        <v>3.9083333333333332</v>
      </c>
      <c r="N231" s="52">
        <f t="shared" si="64"/>
        <v>4.4067499999999997</v>
      </c>
      <c r="O231" s="54" t="s">
        <v>886</v>
      </c>
      <c r="P231" s="37"/>
      <c r="Q231" s="37" t="s">
        <v>871</v>
      </c>
    </row>
    <row r="232" spans="1:17" ht="12.75" customHeight="1" x14ac:dyDescent="0.2">
      <c r="A232" s="37"/>
      <c r="B232" s="37"/>
      <c r="C232" s="66"/>
      <c r="D232" s="66"/>
      <c r="E232" s="67"/>
      <c r="F232" s="71"/>
      <c r="G232" s="72"/>
      <c r="H232" s="72"/>
      <c r="I232" s="72"/>
      <c r="J232" s="72"/>
      <c r="K232" s="48"/>
      <c r="L232" s="48"/>
      <c r="M232" s="48"/>
      <c r="N232" s="52"/>
      <c r="O232" s="38" t="s">
        <v>658</v>
      </c>
      <c r="P232" s="37"/>
      <c r="Q232" s="37"/>
    </row>
    <row r="233" spans="1:17" ht="12.75" customHeight="1" x14ac:dyDescent="0.2">
      <c r="A233" s="20" t="s">
        <v>872</v>
      </c>
      <c r="B233" s="22"/>
      <c r="C233" s="73"/>
      <c r="D233" s="24"/>
      <c r="E233" s="74"/>
      <c r="F233" s="75"/>
      <c r="G233" s="76"/>
      <c r="H233" s="76"/>
      <c r="I233" s="76"/>
      <c r="J233" s="76"/>
      <c r="K233" s="77"/>
      <c r="L233" s="78"/>
      <c r="M233" s="78"/>
      <c r="N233" s="34"/>
      <c r="O233" s="36"/>
      <c r="P233" s="36"/>
      <c r="Q233" s="36"/>
    </row>
    <row r="234" spans="1:17" ht="12.75" customHeight="1" x14ac:dyDescent="0.2">
      <c r="A234" s="116" t="s">
        <v>872</v>
      </c>
      <c r="B234" s="116" t="s">
        <v>887</v>
      </c>
      <c r="C234" s="118" t="s">
        <v>888</v>
      </c>
      <c r="D234" s="118" t="s">
        <v>81</v>
      </c>
      <c r="E234" s="119" t="s">
        <v>82</v>
      </c>
      <c r="F234" s="120">
        <v>1</v>
      </c>
      <c r="G234" s="122">
        <v>7.2430000000000003</v>
      </c>
      <c r="H234" s="122">
        <v>6.75</v>
      </c>
      <c r="I234" s="122">
        <v>3.6659999999999999</v>
      </c>
      <c r="J234" s="122">
        <v>5.7569999999999997</v>
      </c>
      <c r="K234" s="123">
        <v>6.7</v>
      </c>
      <c r="L234" s="123">
        <v>5.67</v>
      </c>
      <c r="M234" s="48">
        <f t="shared" ref="M234:M258" si="65">(H234+J234+I234)/3</f>
        <v>5.3909999999999991</v>
      </c>
      <c r="N234" s="144">
        <v>5.9749999999999996</v>
      </c>
      <c r="O234" s="125" t="str">
        <f>HYPERLINK("http://i.imgur.com/Vxc1mfbs.jpg","http://i.imgur.com/Vxc1mfbs.jpg ")</f>
        <v xml:space="preserve">http://i.imgur.com/Vxc1mfbs.jpg </v>
      </c>
      <c r="P234" s="119" t="s">
        <v>889</v>
      </c>
      <c r="Q234" s="119" t="s">
        <v>890</v>
      </c>
    </row>
    <row r="235" spans="1:17" ht="12.75" customHeight="1" x14ac:dyDescent="0.2">
      <c r="A235" s="38" t="s">
        <v>872</v>
      </c>
      <c r="B235" s="38" t="s">
        <v>891</v>
      </c>
      <c r="C235" s="39" t="s">
        <v>892</v>
      </c>
      <c r="D235" s="39" t="s">
        <v>81</v>
      </c>
      <c r="E235" s="42" t="s">
        <v>82</v>
      </c>
      <c r="F235" s="43">
        <v>2</v>
      </c>
      <c r="G235" s="45">
        <v>7.5110000000000001</v>
      </c>
      <c r="H235" s="45">
        <v>7</v>
      </c>
      <c r="I235" s="45">
        <v>4</v>
      </c>
      <c r="J235" s="45">
        <v>5.9089999999999998</v>
      </c>
      <c r="K235" s="48">
        <f t="shared" ref="K235:K241" si="66">(H235+G235+J235)/3</f>
        <v>6.8066666666666658</v>
      </c>
      <c r="L235" s="48">
        <f t="shared" ref="L235:L241" si="67">(G235+I235+J235)/3</f>
        <v>5.8066666666666658</v>
      </c>
      <c r="M235" s="48">
        <f t="shared" si="65"/>
        <v>5.636333333333333</v>
      </c>
      <c r="N235" s="84">
        <f t="shared" ref="N235:N241" si="68">(G235+I235+H235+J235)/4</f>
        <v>6.1049999999999995</v>
      </c>
      <c r="O235" s="30" t="str">
        <f>HYPERLINK("http://i.imgur.com/E1bnO9z.jpg","http://i.imgur.com/E1bnO9z.jpg ")</f>
        <v xml:space="preserve">http://i.imgur.com/E1bnO9z.jpg </v>
      </c>
      <c r="P235" s="38" t="s">
        <v>893</v>
      </c>
      <c r="Q235" s="38" t="s">
        <v>894</v>
      </c>
    </row>
    <row r="236" spans="1:17" ht="12.75" customHeight="1" x14ac:dyDescent="0.2">
      <c r="A236" s="38" t="s">
        <v>872</v>
      </c>
      <c r="B236" s="38" t="s">
        <v>895</v>
      </c>
      <c r="C236" s="39" t="s">
        <v>896</v>
      </c>
      <c r="D236" s="39" t="s">
        <v>81</v>
      </c>
      <c r="E236" s="42" t="s">
        <v>82</v>
      </c>
      <c r="F236" s="43">
        <v>2</v>
      </c>
      <c r="G236" s="45">
        <v>8.1549999999999994</v>
      </c>
      <c r="H236" s="45">
        <v>6.625</v>
      </c>
      <c r="I236" s="45">
        <v>5</v>
      </c>
      <c r="J236" s="45">
        <v>6</v>
      </c>
      <c r="K236" s="48">
        <f t="shared" si="66"/>
        <v>6.9266666666666667</v>
      </c>
      <c r="L236" s="48">
        <f t="shared" si="67"/>
        <v>6.3850000000000007</v>
      </c>
      <c r="M236" s="48">
        <f t="shared" si="65"/>
        <v>5.875</v>
      </c>
      <c r="N236" s="84">
        <f t="shared" si="68"/>
        <v>6.4450000000000003</v>
      </c>
      <c r="O236" s="30" t="s">
        <v>897</v>
      </c>
      <c r="P236" s="38" t="s">
        <v>819</v>
      </c>
      <c r="Q236" s="38" t="s">
        <v>898</v>
      </c>
    </row>
    <row r="237" spans="1:17" ht="12.75" customHeight="1" x14ac:dyDescent="0.2">
      <c r="A237" s="38" t="s">
        <v>872</v>
      </c>
      <c r="B237" s="38" t="s">
        <v>899</v>
      </c>
      <c r="C237" s="39">
        <v>225000</v>
      </c>
      <c r="D237" s="39" t="s">
        <v>81</v>
      </c>
      <c r="E237" s="42" t="s">
        <v>82</v>
      </c>
      <c r="F237" s="43">
        <v>2</v>
      </c>
      <c r="G237" s="45">
        <v>7.9139999999999997</v>
      </c>
      <c r="H237" s="45">
        <v>7.95</v>
      </c>
      <c r="I237" s="45">
        <v>3.6669999999999998</v>
      </c>
      <c r="J237" s="45">
        <v>6.8179999999999996</v>
      </c>
      <c r="K237" s="48">
        <f t="shared" si="66"/>
        <v>7.5606666666666671</v>
      </c>
      <c r="L237" s="48">
        <f t="shared" si="67"/>
        <v>6.133</v>
      </c>
      <c r="M237" s="48">
        <f t="shared" si="65"/>
        <v>6.1450000000000005</v>
      </c>
      <c r="N237" s="84">
        <f t="shared" si="68"/>
        <v>6.5872499999999992</v>
      </c>
      <c r="O237" s="79" t="s">
        <v>303</v>
      </c>
      <c r="P237" s="38" t="s">
        <v>195</v>
      </c>
      <c r="Q237" s="38" t="s">
        <v>900</v>
      </c>
    </row>
    <row r="238" spans="1:17" ht="12.75" customHeight="1" x14ac:dyDescent="0.2">
      <c r="A238" s="38" t="s">
        <v>872</v>
      </c>
      <c r="B238" s="38" t="s">
        <v>901</v>
      </c>
      <c r="C238" s="39">
        <v>120000</v>
      </c>
      <c r="D238" s="39" t="s">
        <v>81</v>
      </c>
      <c r="E238" s="42" t="s">
        <v>82</v>
      </c>
      <c r="F238" s="43">
        <v>2</v>
      </c>
      <c r="G238" s="45">
        <v>7.8869999999999996</v>
      </c>
      <c r="H238" s="45">
        <v>7.8129999999999997</v>
      </c>
      <c r="I238" s="45">
        <v>3.6669999999999998</v>
      </c>
      <c r="J238" s="45">
        <v>6.8179999999999996</v>
      </c>
      <c r="K238" s="48">
        <f t="shared" si="66"/>
        <v>7.5060000000000002</v>
      </c>
      <c r="L238" s="48">
        <f t="shared" si="67"/>
        <v>6.1239999999999997</v>
      </c>
      <c r="M238" s="48">
        <f t="shared" si="65"/>
        <v>6.0993333333333339</v>
      </c>
      <c r="N238" s="84">
        <f t="shared" si="68"/>
        <v>6.5462499999999988</v>
      </c>
      <c r="O238" s="30" t="s">
        <v>902</v>
      </c>
      <c r="P238" s="38" t="s">
        <v>195</v>
      </c>
      <c r="Q238" s="38" t="s">
        <v>903</v>
      </c>
    </row>
    <row r="239" spans="1:17" ht="12.75" customHeight="1" x14ac:dyDescent="0.2">
      <c r="A239" s="38" t="s">
        <v>872</v>
      </c>
      <c r="B239" s="38" t="s">
        <v>904</v>
      </c>
      <c r="C239" s="39">
        <v>95000</v>
      </c>
      <c r="D239" s="39" t="s">
        <v>81</v>
      </c>
      <c r="E239" s="42" t="s">
        <v>82</v>
      </c>
      <c r="F239" s="43">
        <v>2</v>
      </c>
      <c r="G239" s="45">
        <v>7.78</v>
      </c>
      <c r="H239" s="45">
        <v>7.25</v>
      </c>
      <c r="I239" s="45">
        <v>3.6669999999999998</v>
      </c>
      <c r="J239" s="45">
        <v>6.5149999999999997</v>
      </c>
      <c r="K239" s="48">
        <f t="shared" si="66"/>
        <v>7.1816666666666675</v>
      </c>
      <c r="L239" s="48">
        <f t="shared" si="67"/>
        <v>5.987333333333333</v>
      </c>
      <c r="M239" s="48">
        <f t="shared" si="65"/>
        <v>5.8106666666666671</v>
      </c>
      <c r="N239" s="84">
        <f t="shared" si="68"/>
        <v>6.3029999999999999</v>
      </c>
      <c r="O239" s="30" t="s">
        <v>905</v>
      </c>
      <c r="P239" s="38" t="s">
        <v>195</v>
      </c>
      <c r="Q239" s="38" t="s">
        <v>906</v>
      </c>
    </row>
    <row r="240" spans="1:17" ht="12.75" customHeight="1" x14ac:dyDescent="0.2">
      <c r="A240" s="38" t="s">
        <v>872</v>
      </c>
      <c r="B240" s="38" t="s">
        <v>907</v>
      </c>
      <c r="C240" s="39">
        <v>92500</v>
      </c>
      <c r="D240" s="39" t="s">
        <v>81</v>
      </c>
      <c r="E240" s="42" t="s">
        <v>82</v>
      </c>
      <c r="F240" s="43">
        <v>2</v>
      </c>
      <c r="G240" s="45">
        <v>7.2430000000000003</v>
      </c>
      <c r="H240" s="45">
        <v>7.9989999999999997</v>
      </c>
      <c r="I240" s="45">
        <v>3.3330000000000002</v>
      </c>
      <c r="J240" s="45">
        <v>5.7569999999999997</v>
      </c>
      <c r="K240" s="48">
        <f t="shared" si="66"/>
        <v>6.9996666666666671</v>
      </c>
      <c r="L240" s="48">
        <f t="shared" si="67"/>
        <v>5.4443333333333328</v>
      </c>
      <c r="M240" s="48">
        <f t="shared" si="65"/>
        <v>5.6963333333333326</v>
      </c>
      <c r="N240" s="52">
        <f t="shared" si="68"/>
        <v>6.0830000000000002</v>
      </c>
      <c r="O240" s="30" t="str">
        <f>HYPERLINK("http://i.imgur.com/4O1neYN.jpg","http://i.imgur.com/4O1neYN.jpg ")</f>
        <v xml:space="preserve">http://i.imgur.com/4O1neYN.jpg </v>
      </c>
      <c r="P240" s="38" t="s">
        <v>908</v>
      </c>
      <c r="Q240" s="38" t="s">
        <v>81</v>
      </c>
    </row>
    <row r="241" spans="1:17" ht="12.75" customHeight="1" x14ac:dyDescent="0.2">
      <c r="A241" s="38" t="s">
        <v>872</v>
      </c>
      <c r="B241" s="38" t="s">
        <v>909</v>
      </c>
      <c r="C241" s="39">
        <v>82000</v>
      </c>
      <c r="D241" s="39" t="s">
        <v>81</v>
      </c>
      <c r="E241" s="42" t="s">
        <v>82</v>
      </c>
      <c r="F241" s="43">
        <v>2</v>
      </c>
      <c r="G241" s="45">
        <v>8.1549999999999994</v>
      </c>
      <c r="H241" s="45">
        <v>7.875</v>
      </c>
      <c r="I241" s="45">
        <v>4.6660000000000004</v>
      </c>
      <c r="J241" s="45">
        <v>6.9690000000000003</v>
      </c>
      <c r="K241" s="48">
        <f t="shared" si="66"/>
        <v>7.6663333333333341</v>
      </c>
      <c r="L241" s="48">
        <f t="shared" si="67"/>
        <v>6.5966666666666667</v>
      </c>
      <c r="M241" s="48">
        <f t="shared" si="65"/>
        <v>6.5033333333333339</v>
      </c>
      <c r="N241" s="52">
        <f t="shared" si="68"/>
        <v>6.9162499999999998</v>
      </c>
      <c r="O241" s="30" t="str">
        <f>HYPERLINK("http://i.imgur.com/xJU4CGA.jpg","http://i.imgur.com/xJU4CGA.jpg ")</f>
        <v xml:space="preserve">http://i.imgur.com/xJU4CGA.jpg </v>
      </c>
      <c r="P241" s="38" t="s">
        <v>908</v>
      </c>
      <c r="Q241" s="38" t="s">
        <v>910</v>
      </c>
    </row>
    <row r="242" spans="1:17" ht="12.75" customHeight="1" x14ac:dyDescent="0.2">
      <c r="A242" s="116" t="s">
        <v>872</v>
      </c>
      <c r="B242" s="116" t="s">
        <v>911</v>
      </c>
      <c r="C242" s="118" t="s">
        <v>837</v>
      </c>
      <c r="D242" s="118" t="s">
        <v>81</v>
      </c>
      <c r="E242" s="119" t="s">
        <v>82</v>
      </c>
      <c r="F242" s="120">
        <v>2</v>
      </c>
      <c r="G242" s="121">
        <v>8.1549999999999994</v>
      </c>
      <c r="H242" s="122">
        <v>6.625</v>
      </c>
      <c r="I242" s="122">
        <v>5</v>
      </c>
      <c r="J242" s="122">
        <v>6</v>
      </c>
      <c r="K242" s="123">
        <v>6.97</v>
      </c>
      <c r="L242" s="123">
        <v>6.4</v>
      </c>
      <c r="M242" s="48">
        <f t="shared" si="65"/>
        <v>5.875</v>
      </c>
      <c r="N242" s="144">
        <v>6.5</v>
      </c>
      <c r="O242" s="125" t="str">
        <f>HYPERLINK("http://i.imgur.com/8GGyX7qs.jpg","http://i.imgur.com/8GGyX7qs.jpg ")</f>
        <v xml:space="preserve">http://i.imgur.com/8GGyX7qs.jpg </v>
      </c>
      <c r="P242" s="119" t="s">
        <v>339</v>
      </c>
      <c r="Q242" s="119" t="s">
        <v>912</v>
      </c>
    </row>
    <row r="243" spans="1:17" ht="12.75" customHeight="1" x14ac:dyDescent="0.2">
      <c r="A243" s="37" t="s">
        <v>872</v>
      </c>
      <c r="B243" s="37" t="s">
        <v>913</v>
      </c>
      <c r="C243" s="39" t="s">
        <v>914</v>
      </c>
      <c r="D243" s="39" t="s">
        <v>81</v>
      </c>
      <c r="E243" s="67" t="s">
        <v>82</v>
      </c>
      <c r="F243" s="43">
        <v>2</v>
      </c>
      <c r="G243" s="83">
        <v>7.7789999999999999</v>
      </c>
      <c r="H243" s="45">
        <v>7.5</v>
      </c>
      <c r="I243" s="44">
        <v>4.3330000000000002</v>
      </c>
      <c r="J243" s="45">
        <v>6.5149999999999997</v>
      </c>
      <c r="K243" s="48">
        <f t="shared" ref="K243:K258" si="69">(H243+G243+J243)/3</f>
        <v>7.2646666666666668</v>
      </c>
      <c r="L243" s="48">
        <f t="shared" ref="L243:L258" si="70">(G243+I243+J243)/3</f>
        <v>6.2089999999999996</v>
      </c>
      <c r="M243" s="48">
        <f t="shared" si="65"/>
        <v>6.1159999999999997</v>
      </c>
      <c r="N243" s="84">
        <f t="shared" ref="N243:N258" si="71">(G243+I243+H243+J243)/4</f>
        <v>6.5317500000000006</v>
      </c>
      <c r="O243" s="54" t="s">
        <v>915</v>
      </c>
      <c r="P243" s="37"/>
      <c r="Q243" s="38" t="s">
        <v>916</v>
      </c>
    </row>
    <row r="244" spans="1:17" ht="12.75" customHeight="1" x14ac:dyDescent="0.2">
      <c r="A244" s="38" t="s">
        <v>872</v>
      </c>
      <c r="B244" s="38" t="s">
        <v>917</v>
      </c>
      <c r="C244" s="39" t="s">
        <v>918</v>
      </c>
      <c r="D244" s="39" t="s">
        <v>81</v>
      </c>
      <c r="E244" s="42" t="s">
        <v>82</v>
      </c>
      <c r="F244" s="43">
        <v>2</v>
      </c>
      <c r="G244" s="83">
        <v>6.3840000000000003</v>
      </c>
      <c r="H244" s="45">
        <v>7.25</v>
      </c>
      <c r="I244" s="45">
        <v>3.6659999999999999</v>
      </c>
      <c r="J244" s="45">
        <v>6.5449999999999999</v>
      </c>
      <c r="K244" s="48">
        <f t="shared" si="69"/>
        <v>6.7263333333333337</v>
      </c>
      <c r="L244" s="48">
        <f t="shared" si="70"/>
        <v>5.5316666666666663</v>
      </c>
      <c r="M244" s="48">
        <f t="shared" si="65"/>
        <v>5.8203333333333331</v>
      </c>
      <c r="N244" s="84">
        <f t="shared" si="71"/>
        <v>5.9612499999999997</v>
      </c>
      <c r="O244" s="30" t="str">
        <f>HYPERLINK("http://i.imgur.com/tFqurKr.jpg","http://i.imgur.com/tFqurKr.jpg ")</f>
        <v xml:space="preserve">http://i.imgur.com/tFqurKr.jpg </v>
      </c>
      <c r="P244" s="38" t="s">
        <v>424</v>
      </c>
      <c r="Q244" s="38" t="s">
        <v>919</v>
      </c>
    </row>
    <row r="245" spans="1:17" ht="12.75" customHeight="1" x14ac:dyDescent="0.2">
      <c r="A245" s="37" t="s">
        <v>872</v>
      </c>
      <c r="B245" s="37" t="s">
        <v>920</v>
      </c>
      <c r="C245" s="39">
        <v>15000</v>
      </c>
      <c r="D245" s="39" t="s">
        <v>81</v>
      </c>
      <c r="E245" s="67" t="s">
        <v>82</v>
      </c>
      <c r="F245" s="43">
        <v>2</v>
      </c>
      <c r="G245" s="83">
        <v>8.048</v>
      </c>
      <c r="H245" s="45">
        <v>7.5</v>
      </c>
      <c r="I245" s="45">
        <v>4.6660000000000004</v>
      </c>
      <c r="J245" s="44">
        <v>7.03</v>
      </c>
      <c r="K245" s="48">
        <f t="shared" si="69"/>
        <v>7.5259999999999998</v>
      </c>
      <c r="L245" s="48">
        <f t="shared" si="70"/>
        <v>6.5813333333333333</v>
      </c>
      <c r="M245" s="48">
        <f t="shared" si="65"/>
        <v>6.3986666666666672</v>
      </c>
      <c r="N245" s="84">
        <f t="shared" si="71"/>
        <v>6.8109999999999999</v>
      </c>
      <c r="O245" s="54" t="s">
        <v>921</v>
      </c>
      <c r="P245" s="37" t="s">
        <v>875</v>
      </c>
      <c r="Q245" s="37" t="s">
        <v>922</v>
      </c>
    </row>
    <row r="246" spans="1:17" ht="12.75" customHeight="1" x14ac:dyDescent="0.2">
      <c r="A246" s="37" t="s">
        <v>872</v>
      </c>
      <c r="B246" s="37" t="s">
        <v>923</v>
      </c>
      <c r="C246" s="39">
        <v>15000</v>
      </c>
      <c r="D246" s="39" t="s">
        <v>81</v>
      </c>
      <c r="E246" s="67" t="s">
        <v>82</v>
      </c>
      <c r="F246" s="43">
        <v>2</v>
      </c>
      <c r="G246" s="83">
        <v>8.048</v>
      </c>
      <c r="H246" s="45">
        <v>7.5</v>
      </c>
      <c r="I246" s="45">
        <v>4.6660000000000004</v>
      </c>
      <c r="J246" s="44">
        <v>7.03</v>
      </c>
      <c r="K246" s="48">
        <f t="shared" si="69"/>
        <v>7.5259999999999998</v>
      </c>
      <c r="L246" s="48">
        <f t="shared" si="70"/>
        <v>6.5813333333333333</v>
      </c>
      <c r="M246" s="48">
        <f t="shared" si="65"/>
        <v>6.3986666666666672</v>
      </c>
      <c r="N246" s="84">
        <f t="shared" si="71"/>
        <v>6.8109999999999999</v>
      </c>
      <c r="O246" s="54" t="s">
        <v>924</v>
      </c>
      <c r="P246" s="37"/>
      <c r="Q246" s="37" t="s">
        <v>925</v>
      </c>
    </row>
    <row r="247" spans="1:17" ht="12.75" customHeight="1" x14ac:dyDescent="0.2">
      <c r="A247" s="37" t="s">
        <v>872</v>
      </c>
      <c r="B247" s="37" t="s">
        <v>926</v>
      </c>
      <c r="C247" s="39">
        <v>15000</v>
      </c>
      <c r="D247" s="39" t="s">
        <v>81</v>
      </c>
      <c r="E247" s="42" t="s">
        <v>82</v>
      </c>
      <c r="F247" s="43">
        <v>2</v>
      </c>
      <c r="G247" s="83">
        <v>7.2430000000000003</v>
      </c>
      <c r="H247" s="45">
        <v>6.5</v>
      </c>
      <c r="I247" s="45">
        <v>3.3330000000000002</v>
      </c>
      <c r="J247" s="45">
        <v>5.6059999999999999</v>
      </c>
      <c r="K247" s="48">
        <f t="shared" si="69"/>
        <v>6.4496666666666664</v>
      </c>
      <c r="L247" s="48">
        <f t="shared" si="70"/>
        <v>5.394000000000001</v>
      </c>
      <c r="M247" s="48">
        <f t="shared" si="65"/>
        <v>5.1463333333333336</v>
      </c>
      <c r="N247" s="52">
        <f t="shared" si="71"/>
        <v>5.6705000000000005</v>
      </c>
      <c r="O247" s="54" t="s">
        <v>927</v>
      </c>
      <c r="P247" s="37"/>
      <c r="Q247" s="37" t="s">
        <v>928</v>
      </c>
    </row>
    <row r="248" spans="1:17" ht="12.75" customHeight="1" x14ac:dyDescent="0.2">
      <c r="A248" s="37" t="s">
        <v>872</v>
      </c>
      <c r="B248" s="37" t="s">
        <v>929</v>
      </c>
      <c r="C248" s="39">
        <v>12000</v>
      </c>
      <c r="D248" s="39" t="s">
        <v>81</v>
      </c>
      <c r="E248" s="67" t="s">
        <v>82</v>
      </c>
      <c r="F248" s="43">
        <v>2</v>
      </c>
      <c r="G248" s="83">
        <v>7.8869999999999996</v>
      </c>
      <c r="H248" s="45">
        <v>7.75</v>
      </c>
      <c r="I248" s="45">
        <v>4.6660000000000004</v>
      </c>
      <c r="J248" s="45">
        <v>6.6059999999999999</v>
      </c>
      <c r="K248" s="48">
        <f t="shared" si="69"/>
        <v>7.4143333333333343</v>
      </c>
      <c r="L248" s="48">
        <f t="shared" si="70"/>
        <v>6.386333333333333</v>
      </c>
      <c r="M248" s="48">
        <f t="shared" si="65"/>
        <v>6.3406666666666665</v>
      </c>
      <c r="N248" s="52">
        <f t="shared" si="71"/>
        <v>6.7272499999999997</v>
      </c>
      <c r="O248" s="54" t="s">
        <v>930</v>
      </c>
      <c r="P248" s="37"/>
      <c r="Q248" s="37" t="s">
        <v>931</v>
      </c>
    </row>
    <row r="249" spans="1:17" ht="12.75" customHeight="1" x14ac:dyDescent="0.2">
      <c r="A249" s="37" t="s">
        <v>872</v>
      </c>
      <c r="B249" s="37" t="s">
        <v>932</v>
      </c>
      <c r="C249" s="39" t="s">
        <v>631</v>
      </c>
      <c r="D249" s="42" t="s">
        <v>632</v>
      </c>
      <c r="E249" s="67" t="s">
        <v>386</v>
      </c>
      <c r="F249" s="43">
        <v>2</v>
      </c>
      <c r="G249" s="45">
        <v>7.5110000000000001</v>
      </c>
      <c r="H249" s="45">
        <v>7.5</v>
      </c>
      <c r="I249" s="45">
        <v>4</v>
      </c>
      <c r="J249" s="45">
        <v>5.9089999999999998</v>
      </c>
      <c r="K249" s="48">
        <f t="shared" si="69"/>
        <v>6.9733333333333327</v>
      </c>
      <c r="L249" s="48">
        <f t="shared" si="70"/>
        <v>5.8066666666666658</v>
      </c>
      <c r="M249" s="48">
        <f t="shared" si="65"/>
        <v>5.8029999999999999</v>
      </c>
      <c r="N249" s="52">
        <f t="shared" si="71"/>
        <v>6.2299999999999995</v>
      </c>
      <c r="O249" s="54" t="s">
        <v>933</v>
      </c>
      <c r="P249" s="37"/>
      <c r="Q249" s="40" t="s">
        <v>934</v>
      </c>
    </row>
    <row r="250" spans="1:17" ht="12.75" customHeight="1" x14ac:dyDescent="0.2">
      <c r="A250" s="37" t="s">
        <v>872</v>
      </c>
      <c r="B250" s="37" t="s">
        <v>935</v>
      </c>
      <c r="C250" s="39">
        <v>10000</v>
      </c>
      <c r="D250" s="39">
        <v>1000</v>
      </c>
      <c r="E250" s="67" t="s">
        <v>386</v>
      </c>
      <c r="F250" s="43">
        <v>2</v>
      </c>
      <c r="G250" s="45">
        <v>7.5110000000000001</v>
      </c>
      <c r="H250" s="45">
        <v>8.5</v>
      </c>
      <c r="I250" s="45">
        <v>3.6659999999999999</v>
      </c>
      <c r="J250" s="45">
        <v>5.9089999999999998</v>
      </c>
      <c r="K250" s="48">
        <f t="shared" si="69"/>
        <v>7.3066666666666658</v>
      </c>
      <c r="L250" s="48">
        <f t="shared" si="70"/>
        <v>5.6953333333333331</v>
      </c>
      <c r="M250" s="48">
        <f t="shared" si="65"/>
        <v>6.0249999999999995</v>
      </c>
      <c r="N250" s="52">
        <f t="shared" si="71"/>
        <v>6.3964999999999996</v>
      </c>
      <c r="O250" s="54" t="s">
        <v>936</v>
      </c>
      <c r="P250" s="37"/>
      <c r="Q250" s="38" t="s">
        <v>937</v>
      </c>
    </row>
    <row r="251" spans="1:17" ht="12.75" customHeight="1" x14ac:dyDescent="0.2">
      <c r="A251" s="37" t="s">
        <v>872</v>
      </c>
      <c r="B251" s="37" t="s">
        <v>938</v>
      </c>
      <c r="C251" s="39">
        <v>9000</v>
      </c>
      <c r="D251" s="39">
        <v>900</v>
      </c>
      <c r="E251" s="67" t="s">
        <v>386</v>
      </c>
      <c r="F251" s="43">
        <v>2</v>
      </c>
      <c r="G251" s="45">
        <v>7.5110000000000001</v>
      </c>
      <c r="H251" s="45">
        <v>6.75</v>
      </c>
      <c r="I251" s="45">
        <v>3.6659999999999999</v>
      </c>
      <c r="J251" s="45">
        <v>5.7569999999999997</v>
      </c>
      <c r="K251" s="48">
        <f t="shared" si="69"/>
        <v>6.6726666666666672</v>
      </c>
      <c r="L251" s="48">
        <f t="shared" si="70"/>
        <v>5.6446666666666658</v>
      </c>
      <c r="M251" s="48">
        <f t="shared" si="65"/>
        <v>5.3909999999999991</v>
      </c>
      <c r="N251" s="52">
        <f t="shared" si="71"/>
        <v>5.9209999999999994</v>
      </c>
      <c r="O251" s="54" t="s">
        <v>939</v>
      </c>
      <c r="P251" s="37"/>
      <c r="Q251" s="38" t="s">
        <v>940</v>
      </c>
    </row>
    <row r="252" spans="1:17" ht="12.75" customHeight="1" x14ac:dyDescent="0.2">
      <c r="A252" s="37" t="s">
        <v>872</v>
      </c>
      <c r="B252" s="37" t="s">
        <v>941</v>
      </c>
      <c r="C252" s="39">
        <v>9000</v>
      </c>
      <c r="D252" s="39">
        <v>900</v>
      </c>
      <c r="E252" s="67" t="s">
        <v>386</v>
      </c>
      <c r="F252" s="43">
        <v>2</v>
      </c>
      <c r="G252" s="45">
        <v>6.9749999999999996</v>
      </c>
      <c r="H252" s="45">
        <v>6.5</v>
      </c>
      <c r="I252" s="45">
        <v>4.3330000000000002</v>
      </c>
      <c r="J252" s="45">
        <v>6.2119999999999997</v>
      </c>
      <c r="K252" s="48">
        <f t="shared" si="69"/>
        <v>6.5623333333333322</v>
      </c>
      <c r="L252" s="48">
        <f t="shared" si="70"/>
        <v>5.84</v>
      </c>
      <c r="M252" s="48">
        <f t="shared" si="65"/>
        <v>5.6816666666666675</v>
      </c>
      <c r="N252" s="52">
        <f t="shared" si="71"/>
        <v>6.0049999999999999</v>
      </c>
      <c r="O252" s="54" t="s">
        <v>942</v>
      </c>
      <c r="P252" s="37"/>
      <c r="Q252" s="38" t="s">
        <v>943</v>
      </c>
    </row>
    <row r="253" spans="1:17" ht="12.75" customHeight="1" x14ac:dyDescent="0.2">
      <c r="A253" s="37" t="s">
        <v>872</v>
      </c>
      <c r="B253" s="37" t="s">
        <v>944</v>
      </c>
      <c r="C253" s="39">
        <v>9000</v>
      </c>
      <c r="D253" s="39" t="s">
        <v>81</v>
      </c>
      <c r="E253" s="67" t="s">
        <v>82</v>
      </c>
      <c r="F253" s="43">
        <v>2</v>
      </c>
      <c r="G253" s="45">
        <v>7.7789999999999999</v>
      </c>
      <c r="H253" s="44">
        <v>10</v>
      </c>
      <c r="I253" s="45">
        <v>4</v>
      </c>
      <c r="J253" s="45">
        <v>6.5149999999999997</v>
      </c>
      <c r="K253" s="48">
        <f t="shared" si="69"/>
        <v>8.0980000000000008</v>
      </c>
      <c r="L253" s="48">
        <f t="shared" si="70"/>
        <v>6.0979999999999999</v>
      </c>
      <c r="M253" s="48">
        <f t="shared" si="65"/>
        <v>6.8383333333333338</v>
      </c>
      <c r="N253" s="82">
        <f t="shared" si="71"/>
        <v>7.0735000000000001</v>
      </c>
      <c r="O253" s="54" t="s">
        <v>945</v>
      </c>
      <c r="P253" s="37"/>
      <c r="Q253" s="37" t="s">
        <v>937</v>
      </c>
    </row>
    <row r="254" spans="1:17" ht="12.75" customHeight="1" x14ac:dyDescent="0.2">
      <c r="A254" s="37" t="s">
        <v>872</v>
      </c>
      <c r="B254" s="38" t="s">
        <v>873</v>
      </c>
      <c r="C254" s="39">
        <v>7000</v>
      </c>
      <c r="D254" s="39">
        <v>700</v>
      </c>
      <c r="E254" s="42" t="s">
        <v>386</v>
      </c>
      <c r="F254" s="43">
        <v>2</v>
      </c>
      <c r="G254" s="45">
        <v>6.3310000000000004</v>
      </c>
      <c r="H254" s="45">
        <v>7</v>
      </c>
      <c r="I254" s="45">
        <v>3.6659999999999999</v>
      </c>
      <c r="J254" s="45">
        <v>6.5149999999999997</v>
      </c>
      <c r="K254" s="48">
        <f t="shared" si="69"/>
        <v>6.6153333333333331</v>
      </c>
      <c r="L254" s="48">
        <f t="shared" si="70"/>
        <v>5.5040000000000004</v>
      </c>
      <c r="M254" s="48">
        <f t="shared" si="65"/>
        <v>5.7270000000000003</v>
      </c>
      <c r="N254" s="52">
        <f t="shared" si="71"/>
        <v>5.8780000000000001</v>
      </c>
      <c r="O254" s="54" t="s">
        <v>874</v>
      </c>
      <c r="P254" s="37" t="s">
        <v>875</v>
      </c>
      <c r="Q254" s="38" t="s">
        <v>876</v>
      </c>
    </row>
    <row r="255" spans="1:17" ht="12.75" customHeight="1" x14ac:dyDescent="0.2">
      <c r="A255" s="37" t="s">
        <v>872</v>
      </c>
      <c r="B255" s="38" t="s">
        <v>946</v>
      </c>
      <c r="C255" s="39">
        <v>8000</v>
      </c>
      <c r="D255" s="39" t="s">
        <v>645</v>
      </c>
      <c r="E255" s="67" t="s">
        <v>386</v>
      </c>
      <c r="F255" s="43">
        <v>2</v>
      </c>
      <c r="G255" s="45">
        <v>6.3310000000000004</v>
      </c>
      <c r="H255" s="45">
        <v>7</v>
      </c>
      <c r="I255" s="45">
        <v>3.6659999999999999</v>
      </c>
      <c r="J255" s="45">
        <v>6.5149999999999997</v>
      </c>
      <c r="K255" s="48">
        <f t="shared" si="69"/>
        <v>6.6153333333333331</v>
      </c>
      <c r="L255" s="48">
        <f t="shared" si="70"/>
        <v>5.5040000000000004</v>
      </c>
      <c r="M255" s="48">
        <f t="shared" si="65"/>
        <v>5.7270000000000003</v>
      </c>
      <c r="N255" s="52">
        <f t="shared" si="71"/>
        <v>5.8780000000000001</v>
      </c>
      <c r="O255" s="54" t="s">
        <v>874</v>
      </c>
      <c r="P255" s="37"/>
      <c r="Q255" s="38" t="s">
        <v>876</v>
      </c>
    </row>
    <row r="256" spans="1:17" ht="12.75" customHeight="1" x14ac:dyDescent="0.2">
      <c r="A256" s="37" t="s">
        <v>872</v>
      </c>
      <c r="B256" s="37" t="s">
        <v>947</v>
      </c>
      <c r="C256" s="39">
        <v>5000</v>
      </c>
      <c r="D256" s="39">
        <v>500</v>
      </c>
      <c r="E256" s="67" t="s">
        <v>386</v>
      </c>
      <c r="F256" s="43">
        <v>2</v>
      </c>
      <c r="G256" s="45">
        <v>4.8280000000000003</v>
      </c>
      <c r="H256" s="45">
        <v>2.5</v>
      </c>
      <c r="I256" s="45">
        <v>1.333</v>
      </c>
      <c r="J256" s="45">
        <v>4.8479999999999999</v>
      </c>
      <c r="K256" s="48">
        <f t="shared" si="69"/>
        <v>4.0586666666666664</v>
      </c>
      <c r="L256" s="48">
        <f t="shared" si="70"/>
        <v>3.6696666666666666</v>
      </c>
      <c r="M256" s="48">
        <f t="shared" si="65"/>
        <v>2.8936666666666664</v>
      </c>
      <c r="N256" s="52">
        <f t="shared" si="71"/>
        <v>3.3772500000000001</v>
      </c>
      <c r="O256" s="54" t="s">
        <v>948</v>
      </c>
      <c r="P256" s="37"/>
      <c r="Q256" s="37" t="s">
        <v>949</v>
      </c>
    </row>
    <row r="257" spans="1:17" ht="12.75" customHeight="1" x14ac:dyDescent="0.2">
      <c r="A257" s="37" t="s">
        <v>872</v>
      </c>
      <c r="B257" s="37" t="s">
        <v>950</v>
      </c>
      <c r="C257" s="39" t="s">
        <v>81</v>
      </c>
      <c r="D257" s="39">
        <v>2000</v>
      </c>
      <c r="E257" s="67" t="s">
        <v>386</v>
      </c>
      <c r="F257" s="43">
        <v>2</v>
      </c>
      <c r="G257" s="45">
        <v>7.2430000000000003</v>
      </c>
      <c r="H257" s="45">
        <v>6.5</v>
      </c>
      <c r="I257" s="45">
        <v>2</v>
      </c>
      <c r="J257" s="45">
        <v>5.6059999999999999</v>
      </c>
      <c r="K257" s="48">
        <f t="shared" si="69"/>
        <v>6.4496666666666664</v>
      </c>
      <c r="L257" s="48">
        <f t="shared" si="70"/>
        <v>4.9496666666666664</v>
      </c>
      <c r="M257" s="48">
        <f t="shared" si="65"/>
        <v>4.702</v>
      </c>
      <c r="N257" s="52">
        <f t="shared" si="71"/>
        <v>5.33725</v>
      </c>
      <c r="O257" s="54" t="s">
        <v>951</v>
      </c>
      <c r="P257" s="37"/>
      <c r="Q257" s="37" t="s">
        <v>952</v>
      </c>
    </row>
    <row r="258" spans="1:17" ht="12.75" customHeight="1" x14ac:dyDescent="0.2">
      <c r="A258" s="37" t="s">
        <v>872</v>
      </c>
      <c r="B258" s="37" t="s">
        <v>953</v>
      </c>
      <c r="C258" s="66" t="s">
        <v>81</v>
      </c>
      <c r="D258" s="39">
        <v>1600</v>
      </c>
      <c r="E258" s="67" t="s">
        <v>386</v>
      </c>
      <c r="F258" s="43">
        <v>2</v>
      </c>
      <c r="G258" s="45">
        <v>6.9749999999999996</v>
      </c>
      <c r="H258" s="45">
        <v>5.2489999999999997</v>
      </c>
      <c r="I258" s="45">
        <v>4</v>
      </c>
      <c r="J258" s="45">
        <v>5</v>
      </c>
      <c r="K258" s="48">
        <f t="shared" si="69"/>
        <v>5.7413333333333334</v>
      </c>
      <c r="L258" s="48">
        <f t="shared" si="70"/>
        <v>5.3250000000000002</v>
      </c>
      <c r="M258" s="48">
        <f t="shared" si="65"/>
        <v>4.7496666666666663</v>
      </c>
      <c r="N258" s="52">
        <f t="shared" si="71"/>
        <v>5.306</v>
      </c>
      <c r="O258" s="37" t="s">
        <v>954</v>
      </c>
      <c r="P258" s="38" t="s">
        <v>955</v>
      </c>
      <c r="Q258" s="38" t="s">
        <v>956</v>
      </c>
    </row>
    <row r="259" spans="1:17" ht="12.75" customHeight="1" x14ac:dyDescent="0.2">
      <c r="A259" s="37"/>
      <c r="B259" s="37"/>
      <c r="C259" s="66"/>
      <c r="D259" s="39"/>
      <c r="E259" s="67"/>
      <c r="F259" s="43"/>
      <c r="G259" s="45"/>
      <c r="H259" s="45"/>
      <c r="I259" s="45"/>
      <c r="J259" s="45"/>
      <c r="K259" s="48"/>
      <c r="L259" s="48"/>
      <c r="M259" s="48"/>
      <c r="N259" s="52"/>
      <c r="O259" s="37"/>
      <c r="P259" s="38"/>
      <c r="Q259" s="38"/>
    </row>
    <row r="260" spans="1:17" ht="12.75" customHeight="1" x14ac:dyDescent="0.2">
      <c r="A260" s="160" t="s">
        <v>957</v>
      </c>
      <c r="B260" s="22"/>
      <c r="C260" s="73"/>
      <c r="D260" s="24"/>
      <c r="E260" s="74"/>
      <c r="F260" s="75"/>
      <c r="G260" s="76"/>
      <c r="H260" s="76"/>
      <c r="I260" s="76"/>
      <c r="J260" s="76"/>
      <c r="K260" s="77"/>
      <c r="L260" s="78"/>
      <c r="M260" s="78"/>
      <c r="N260" s="34"/>
      <c r="O260" s="36"/>
      <c r="P260" s="36"/>
      <c r="Q260" s="36"/>
    </row>
    <row r="261" spans="1:17" ht="12.75" customHeight="1" x14ac:dyDescent="0.2">
      <c r="A261" s="38" t="s">
        <v>957</v>
      </c>
      <c r="B261" s="38" t="s">
        <v>958</v>
      </c>
      <c r="C261" s="39" t="s">
        <v>81</v>
      </c>
      <c r="D261" s="39" t="s">
        <v>959</v>
      </c>
      <c r="E261" s="42" t="s">
        <v>386</v>
      </c>
      <c r="F261" s="43">
        <v>2</v>
      </c>
      <c r="G261" s="45">
        <v>7</v>
      </c>
      <c r="H261" s="45">
        <v>4</v>
      </c>
      <c r="I261" s="45">
        <v>0.8</v>
      </c>
      <c r="J261" s="45">
        <v>5.5</v>
      </c>
      <c r="K261" s="48">
        <f t="shared" ref="K261:K262" si="72">(H261+G261+J261)/3</f>
        <v>5.5</v>
      </c>
      <c r="L261" s="48">
        <f t="shared" ref="L261:L262" si="73">(G261+I261+J261)/3</f>
        <v>4.4333333333333336</v>
      </c>
      <c r="M261" s="48">
        <f t="shared" ref="M261:M265" si="74">(H261+J261+I261)/3</f>
        <v>3.4333333333333336</v>
      </c>
      <c r="N261" s="52">
        <f t="shared" ref="N261:N262" si="75">(G261+I261+H261+J261)/4</f>
        <v>4.3250000000000002</v>
      </c>
      <c r="O261" s="30" t="str">
        <f>HYPERLINK("http://i.imgur.com/neEeJ9s.jpg","http://i.imgur.com/neEeJ9s.jpg ")</f>
        <v xml:space="preserve">http://i.imgur.com/neEeJ9s.jpg </v>
      </c>
      <c r="P261" s="38" t="s">
        <v>960</v>
      </c>
      <c r="Q261" s="37" t="s">
        <v>455</v>
      </c>
    </row>
    <row r="262" spans="1:17" ht="12.75" customHeight="1" x14ac:dyDescent="0.2">
      <c r="A262" s="38" t="s">
        <v>957</v>
      </c>
      <c r="B262" s="38" t="s">
        <v>961</v>
      </c>
      <c r="C262" s="39" t="s">
        <v>81</v>
      </c>
      <c r="D262" s="39">
        <v>12575</v>
      </c>
      <c r="E262" s="42" t="s">
        <v>386</v>
      </c>
      <c r="F262" s="43">
        <v>2</v>
      </c>
      <c r="G262" s="90">
        <v>7</v>
      </c>
      <c r="H262" s="90">
        <v>4</v>
      </c>
      <c r="I262" s="45">
        <v>0.8</v>
      </c>
      <c r="J262" s="90">
        <v>5.5</v>
      </c>
      <c r="K262" s="48">
        <f t="shared" si="72"/>
        <v>5.5</v>
      </c>
      <c r="L262" s="48">
        <f t="shared" si="73"/>
        <v>4.4333333333333336</v>
      </c>
      <c r="M262" s="48">
        <f t="shared" si="74"/>
        <v>3.4333333333333336</v>
      </c>
      <c r="N262" s="52">
        <f t="shared" si="75"/>
        <v>4.3250000000000002</v>
      </c>
      <c r="O262" s="30" t="str">
        <f>HYPERLINK("http://i.imgur.com/ZrUPqwe.jpg","http://i.imgur.com/ZrUPqwe.jpg ")</f>
        <v xml:space="preserve">http://i.imgur.com/ZrUPqwe.jpg </v>
      </c>
      <c r="P262" s="38" t="s">
        <v>960</v>
      </c>
      <c r="Q262" s="37" t="s">
        <v>455</v>
      </c>
    </row>
    <row r="263" spans="1:17" ht="12.75" customHeight="1" x14ac:dyDescent="0.2">
      <c r="A263" s="38" t="s">
        <v>957</v>
      </c>
      <c r="B263" s="38" t="s">
        <v>460</v>
      </c>
      <c r="C263" s="39" t="s">
        <v>81</v>
      </c>
      <c r="D263" s="39" t="s">
        <v>962</v>
      </c>
      <c r="E263" s="42" t="s">
        <v>386</v>
      </c>
      <c r="F263" s="89">
        <v>2</v>
      </c>
      <c r="G263" s="90">
        <v>7</v>
      </c>
      <c r="H263" s="90">
        <v>4</v>
      </c>
      <c r="I263" s="45">
        <v>0.8</v>
      </c>
      <c r="J263" s="122">
        <v>5.6</v>
      </c>
      <c r="K263" s="93">
        <f>(H263+G263+J263)/3</f>
        <v>5.5333333333333341</v>
      </c>
      <c r="L263" s="93">
        <f>(G263+I263+J263)/3</f>
        <v>4.4666666666666659</v>
      </c>
      <c r="M263" s="48">
        <f t="shared" si="74"/>
        <v>3.4666666666666668</v>
      </c>
      <c r="N263" s="161">
        <f>(G263+I263+H263+J263)/4</f>
        <v>4.3499999999999996</v>
      </c>
      <c r="O263" s="162" t="str">
        <f>HYPERLINK("http://i.imgur.com/N85dnRX.jpg","http://i.imgur.com/N85dnRX.jpg ")</f>
        <v xml:space="preserve">http://i.imgur.com/N85dnRX.jpg </v>
      </c>
      <c r="P263" s="38" t="s">
        <v>960</v>
      </c>
      <c r="Q263" s="85" t="s">
        <v>462</v>
      </c>
    </row>
    <row r="264" spans="1:17" ht="12.75" customHeight="1" x14ac:dyDescent="0.2">
      <c r="A264" s="38" t="s">
        <v>957</v>
      </c>
      <c r="B264" s="38" t="s">
        <v>540</v>
      </c>
      <c r="C264" s="39" t="s">
        <v>81</v>
      </c>
      <c r="D264" s="39" t="s">
        <v>963</v>
      </c>
      <c r="E264" s="42" t="s">
        <v>386</v>
      </c>
      <c r="F264" s="43">
        <v>2</v>
      </c>
      <c r="G264" s="45">
        <v>7.8330000000000002</v>
      </c>
      <c r="H264" s="45">
        <v>7</v>
      </c>
      <c r="I264" s="45">
        <v>2.7</v>
      </c>
      <c r="J264" s="45">
        <v>6.5</v>
      </c>
      <c r="K264" s="48">
        <f t="shared" ref="K264:K265" si="76">(H264+G264+J264)/3</f>
        <v>7.1109999999999998</v>
      </c>
      <c r="L264" s="163">
        <f t="shared" ref="L264:L265" si="77">(G264+I264+J264)/3</f>
        <v>5.6776666666666671</v>
      </c>
      <c r="M264" s="163">
        <f t="shared" si="74"/>
        <v>5.3999999999999995</v>
      </c>
      <c r="N264" s="82">
        <f t="shared" ref="N264:N265" si="78">(G264+I264+H264+J264)/4</f>
        <v>6.0082500000000003</v>
      </c>
      <c r="O264" s="30" t="str">
        <f>HYPERLINK("http://i.imgur.com/A9zy8Hj.jpg","http://i.imgur.com/A9zy8Hj.jpg ")</f>
        <v xml:space="preserve">http://i.imgur.com/A9zy8Hj.jpg </v>
      </c>
      <c r="P264" s="38" t="s">
        <v>960</v>
      </c>
      <c r="Q264" s="37" t="s">
        <v>544</v>
      </c>
    </row>
    <row r="265" spans="1:17" ht="12.75" customHeight="1" x14ac:dyDescent="0.2">
      <c r="A265" s="38" t="s">
        <v>957</v>
      </c>
      <c r="B265" s="38" t="s">
        <v>463</v>
      </c>
      <c r="C265" s="39" t="s">
        <v>81</v>
      </c>
      <c r="D265" s="39" t="s">
        <v>964</v>
      </c>
      <c r="E265" s="42" t="s">
        <v>386</v>
      </c>
      <c r="F265" s="43">
        <v>2</v>
      </c>
      <c r="G265" s="45">
        <v>7</v>
      </c>
      <c r="H265" s="45">
        <v>4</v>
      </c>
      <c r="I265" s="45">
        <v>0.8</v>
      </c>
      <c r="J265" s="45">
        <v>5.9</v>
      </c>
      <c r="K265" s="48">
        <f t="shared" si="76"/>
        <v>5.6333333333333329</v>
      </c>
      <c r="L265" s="48">
        <f t="shared" si="77"/>
        <v>4.5666666666666664</v>
      </c>
      <c r="M265" s="48">
        <f t="shared" si="74"/>
        <v>3.5666666666666669</v>
      </c>
      <c r="N265" s="52">
        <f t="shared" si="78"/>
        <v>4.4250000000000007</v>
      </c>
      <c r="O265" s="30" t="str">
        <f>HYPERLINK("http://i.imgur.com/6xmFIzj.jpg","http://i.imgur.com/6xmFIzj.jpg ")</f>
        <v xml:space="preserve">http://i.imgur.com/6xmFIzj.jpg </v>
      </c>
      <c r="P265" s="38" t="s">
        <v>960</v>
      </c>
      <c r="Q265" s="37" t="s">
        <v>465</v>
      </c>
    </row>
    <row r="266" spans="1:17" ht="12.75" customHeight="1" x14ac:dyDescent="0.2">
      <c r="A266" s="37"/>
      <c r="B266" s="37"/>
      <c r="C266" s="66"/>
      <c r="D266" s="39"/>
      <c r="E266" s="67"/>
      <c r="F266" s="43"/>
      <c r="O266" s="7" t="s">
        <v>658</v>
      </c>
    </row>
    <row r="267" spans="1:17" ht="12.75" customHeight="1" x14ac:dyDescent="0.2">
      <c r="A267" s="160" t="s">
        <v>965</v>
      </c>
      <c r="B267" s="22"/>
      <c r="C267" s="73"/>
      <c r="D267" s="24"/>
      <c r="E267" s="74"/>
      <c r="F267" s="75"/>
      <c r="G267" s="76"/>
      <c r="H267" s="76"/>
      <c r="I267" s="76"/>
      <c r="J267" s="76"/>
      <c r="K267" s="77"/>
      <c r="L267" s="78"/>
      <c r="M267" s="78"/>
      <c r="N267" s="34"/>
      <c r="O267" s="164" t="s">
        <v>658</v>
      </c>
      <c r="P267" s="36"/>
      <c r="Q267" s="36"/>
    </row>
    <row r="268" spans="1:17" ht="12.75" customHeight="1" x14ac:dyDescent="0.2">
      <c r="A268" s="38" t="s">
        <v>965</v>
      </c>
      <c r="B268" s="38" t="s">
        <v>966</v>
      </c>
      <c r="C268" s="39">
        <v>35000</v>
      </c>
      <c r="D268" s="39">
        <v>3500</v>
      </c>
      <c r="E268" s="42" t="s">
        <v>386</v>
      </c>
      <c r="F268" s="43">
        <v>4</v>
      </c>
      <c r="G268" s="44">
        <v>6.9749999999999996</v>
      </c>
      <c r="H268" s="45">
        <v>5</v>
      </c>
      <c r="I268" s="44">
        <v>2</v>
      </c>
      <c r="J268" s="44">
        <v>6.2119999999999997</v>
      </c>
      <c r="K268" s="48">
        <f t="shared" ref="K268:K280" si="79">(H268+G268+J268)/3</f>
        <v>6.0623333333333322</v>
      </c>
      <c r="L268" s="48">
        <f t="shared" ref="L268:L280" si="80">(G268+I268+J268)/3</f>
        <v>5.0623333333333331</v>
      </c>
      <c r="M268" s="48">
        <f t="shared" ref="M268:M280" si="81">(H268+J268+I268)/3</f>
        <v>4.4039999999999999</v>
      </c>
      <c r="N268" s="82">
        <f t="shared" ref="N268:N280" si="82">(G268+I268+H268+J268)/4</f>
        <v>5.0467499999999994</v>
      </c>
      <c r="O268" s="165" t="str">
        <f>HYPERLINK("http://i.imgur.com/KIdZw4b.jpg","http://i.imgur.com/KIdZw4b.jpg")</f>
        <v>http://i.imgur.com/KIdZw4b.jpg</v>
      </c>
      <c r="P268" s="37"/>
      <c r="Q268" s="37"/>
    </row>
    <row r="269" spans="1:17" ht="12.75" customHeight="1" x14ac:dyDescent="0.2">
      <c r="A269" s="38" t="s">
        <v>965</v>
      </c>
      <c r="B269" s="38" t="s">
        <v>967</v>
      </c>
      <c r="C269" s="39" t="s">
        <v>81</v>
      </c>
      <c r="D269" s="39" t="s">
        <v>81</v>
      </c>
      <c r="E269" s="42" t="s">
        <v>82</v>
      </c>
      <c r="F269" s="43">
        <v>2</v>
      </c>
      <c r="G269" s="45">
        <v>2.1459999999999999</v>
      </c>
      <c r="H269" s="45">
        <v>1.4990000000000001</v>
      </c>
      <c r="I269" s="45">
        <v>1</v>
      </c>
      <c r="J269" s="45">
        <v>3.484</v>
      </c>
      <c r="K269" s="48">
        <f t="shared" si="79"/>
        <v>2.3763333333333332</v>
      </c>
      <c r="L269" s="48">
        <f t="shared" si="80"/>
        <v>2.21</v>
      </c>
      <c r="M269" s="48">
        <f t="shared" si="81"/>
        <v>1.9943333333333335</v>
      </c>
      <c r="N269" s="52">
        <f t="shared" si="82"/>
        <v>2.0322499999999999</v>
      </c>
      <c r="O269" s="30" t="str">
        <f>HYPERLINK("http://i.imgur.com/bYjhSzm.jpg","http://i.imgur.com/bYjhSzm.jpg ")</f>
        <v xml:space="preserve">http://i.imgur.com/bYjhSzm.jpg </v>
      </c>
      <c r="P269" s="37"/>
      <c r="Q269" s="37"/>
    </row>
    <row r="270" spans="1:17" ht="12.75" customHeight="1" x14ac:dyDescent="0.2">
      <c r="A270" s="38" t="s">
        <v>965</v>
      </c>
      <c r="B270" s="38" t="s">
        <v>968</v>
      </c>
      <c r="C270" s="39" t="s">
        <v>81</v>
      </c>
      <c r="D270" s="39" t="s">
        <v>81</v>
      </c>
      <c r="E270" s="42" t="s">
        <v>82</v>
      </c>
      <c r="F270" s="43">
        <v>2</v>
      </c>
      <c r="G270" s="45">
        <v>3.4870000000000001</v>
      </c>
      <c r="H270" s="44">
        <v>7.5</v>
      </c>
      <c r="I270" s="45">
        <v>0.66600000000000004</v>
      </c>
      <c r="J270" s="45">
        <v>4.5449999999999999</v>
      </c>
      <c r="K270" s="48">
        <f t="shared" si="79"/>
        <v>5.1773333333333333</v>
      </c>
      <c r="L270" s="48">
        <f t="shared" si="80"/>
        <v>2.8993333333333333</v>
      </c>
      <c r="M270" s="48">
        <f t="shared" si="81"/>
        <v>4.2370000000000001</v>
      </c>
      <c r="N270" s="52">
        <f t="shared" si="82"/>
        <v>4.0495000000000001</v>
      </c>
      <c r="O270" s="30" t="str">
        <f>HYPERLINK("http://i.imgur.com/bVIoAt0.jpg","http://i.imgur.com/bVIoAt0.jpg ")</f>
        <v xml:space="preserve">http://i.imgur.com/bVIoAt0.jpg </v>
      </c>
      <c r="P270" s="38" t="s">
        <v>969</v>
      </c>
      <c r="Q270" s="37"/>
    </row>
    <row r="271" spans="1:17" ht="12.75" customHeight="1" x14ac:dyDescent="0.2">
      <c r="A271" s="38" t="s">
        <v>965</v>
      </c>
      <c r="B271" s="38" t="s">
        <v>970</v>
      </c>
      <c r="C271" s="39" t="s">
        <v>81</v>
      </c>
      <c r="D271" s="39" t="s">
        <v>81</v>
      </c>
      <c r="E271" s="42" t="s">
        <v>82</v>
      </c>
      <c r="F271" s="43">
        <v>2</v>
      </c>
      <c r="G271" s="45">
        <v>3.4870000000000001</v>
      </c>
      <c r="H271" s="44">
        <v>7.5</v>
      </c>
      <c r="I271" s="45">
        <v>0.66600000000000004</v>
      </c>
      <c r="J271" s="45">
        <v>4.3929999999999998</v>
      </c>
      <c r="K271" s="48">
        <f t="shared" si="79"/>
        <v>5.126666666666666</v>
      </c>
      <c r="L271" s="48">
        <f t="shared" si="80"/>
        <v>2.8486666666666665</v>
      </c>
      <c r="M271" s="48">
        <f t="shared" si="81"/>
        <v>4.1863333333333337</v>
      </c>
      <c r="N271" s="52">
        <f t="shared" si="82"/>
        <v>4.0114999999999998</v>
      </c>
      <c r="O271" s="30" t="str">
        <f>HYPERLINK("http://i.imgur.com/8qzG1h1.jpg","http://i.imgur.com/8qzG1h1.jpg ")</f>
        <v xml:space="preserve">http://i.imgur.com/8qzG1h1.jpg </v>
      </c>
      <c r="P271" s="38" t="s">
        <v>969</v>
      </c>
      <c r="Q271" s="37"/>
    </row>
    <row r="272" spans="1:17" ht="12.75" customHeight="1" x14ac:dyDescent="0.2">
      <c r="A272" s="38" t="s">
        <v>965</v>
      </c>
      <c r="B272" s="38" t="s">
        <v>971</v>
      </c>
      <c r="C272" s="39" t="s">
        <v>81</v>
      </c>
      <c r="D272" s="39" t="s">
        <v>81</v>
      </c>
      <c r="E272" s="42" t="s">
        <v>82</v>
      </c>
      <c r="F272" s="43">
        <v>1</v>
      </c>
      <c r="G272" s="45">
        <v>4.2919999999999998</v>
      </c>
      <c r="H272" s="45">
        <v>5</v>
      </c>
      <c r="I272" s="45">
        <v>1.6659999999999999</v>
      </c>
      <c r="J272" s="45">
        <v>4.242</v>
      </c>
      <c r="K272" s="48">
        <f t="shared" si="79"/>
        <v>4.511333333333333</v>
      </c>
      <c r="L272" s="48">
        <f t="shared" si="80"/>
        <v>3.4</v>
      </c>
      <c r="M272" s="48">
        <f t="shared" si="81"/>
        <v>3.6360000000000006</v>
      </c>
      <c r="N272" s="52">
        <f t="shared" si="82"/>
        <v>3.8</v>
      </c>
      <c r="O272" s="30" t="str">
        <f>HYPERLINK("http://i.imgur.com/rbph3KP.jpg","http://i.imgur.com/rbph3KP.jpg ")</f>
        <v xml:space="preserve">http://i.imgur.com/rbph3KP.jpg </v>
      </c>
      <c r="P272" s="37"/>
      <c r="Q272" s="37"/>
    </row>
    <row r="273" spans="1:17" ht="12.75" customHeight="1" x14ac:dyDescent="0.2">
      <c r="A273" s="38" t="s">
        <v>965</v>
      </c>
      <c r="B273" s="38" t="s">
        <v>972</v>
      </c>
      <c r="C273" s="39" t="s">
        <v>81</v>
      </c>
      <c r="D273" s="39" t="s">
        <v>81</v>
      </c>
      <c r="E273" s="42" t="s">
        <v>82</v>
      </c>
      <c r="F273" s="43">
        <v>1</v>
      </c>
      <c r="G273" s="45">
        <v>2.4140000000000001</v>
      </c>
      <c r="H273" s="45">
        <v>3.75</v>
      </c>
      <c r="I273" s="45">
        <v>1</v>
      </c>
      <c r="J273" s="45">
        <v>5.1509999999999998</v>
      </c>
      <c r="K273" s="48">
        <f t="shared" si="79"/>
        <v>3.7716666666666665</v>
      </c>
      <c r="L273" s="48">
        <f t="shared" si="80"/>
        <v>2.855</v>
      </c>
      <c r="M273" s="48">
        <f t="shared" si="81"/>
        <v>3.3003333333333331</v>
      </c>
      <c r="N273" s="52">
        <f t="shared" si="82"/>
        <v>3.0787499999999999</v>
      </c>
      <c r="O273" s="30" t="str">
        <f>HYPERLINK("http://i.imgur.com/cvt19TD.jpg","http://i.imgur.com/cvt19TD.jpg ")</f>
        <v xml:space="preserve">http://i.imgur.com/cvt19TD.jpg </v>
      </c>
      <c r="P273" s="37"/>
      <c r="Q273" s="37"/>
    </row>
    <row r="274" spans="1:17" ht="12.75" customHeight="1" x14ac:dyDescent="0.2">
      <c r="A274" s="38" t="s">
        <v>965</v>
      </c>
      <c r="B274" s="38" t="s">
        <v>973</v>
      </c>
      <c r="C274" s="39" t="s">
        <v>81</v>
      </c>
      <c r="D274" s="39" t="s">
        <v>81</v>
      </c>
      <c r="E274" s="42" t="s">
        <v>82</v>
      </c>
      <c r="F274" s="43">
        <v>1</v>
      </c>
      <c r="G274" s="45">
        <v>1.609</v>
      </c>
      <c r="H274" s="45">
        <v>4.5</v>
      </c>
      <c r="I274" s="45">
        <v>1</v>
      </c>
      <c r="J274" s="45">
        <v>3.484</v>
      </c>
      <c r="K274" s="48">
        <f t="shared" si="79"/>
        <v>3.1976666666666667</v>
      </c>
      <c r="L274" s="48">
        <f t="shared" si="80"/>
        <v>2.0310000000000001</v>
      </c>
      <c r="M274" s="48">
        <f t="shared" si="81"/>
        <v>2.9946666666666668</v>
      </c>
      <c r="N274" s="52">
        <f t="shared" si="82"/>
        <v>2.64825</v>
      </c>
      <c r="O274" s="30" t="str">
        <f>HYPERLINK("http://i.imgur.com/LpSPSov.jpg","http://i.imgur.com/LpSPSov.jpg ")</f>
        <v xml:space="preserve">http://i.imgur.com/LpSPSov.jpg </v>
      </c>
      <c r="P274" s="38" t="s">
        <v>974</v>
      </c>
      <c r="Q274" s="37"/>
    </row>
    <row r="275" spans="1:17" ht="12.75" customHeight="1" x14ac:dyDescent="0.2">
      <c r="A275" s="38" t="s">
        <v>965</v>
      </c>
      <c r="B275" s="38" t="s">
        <v>975</v>
      </c>
      <c r="C275" s="39" t="s">
        <v>81</v>
      </c>
      <c r="D275" s="39" t="s">
        <v>81</v>
      </c>
      <c r="E275" s="42" t="s">
        <v>82</v>
      </c>
      <c r="F275" s="43">
        <v>1</v>
      </c>
      <c r="G275" s="45">
        <v>1.073</v>
      </c>
      <c r="H275" s="45">
        <v>1.25</v>
      </c>
      <c r="I275" s="45">
        <v>1.6659999999999999</v>
      </c>
      <c r="J275" s="45">
        <v>4.09</v>
      </c>
      <c r="K275" s="48">
        <f t="shared" si="79"/>
        <v>2.1376666666666666</v>
      </c>
      <c r="L275" s="48">
        <f t="shared" si="80"/>
        <v>2.2763333333333331</v>
      </c>
      <c r="M275" s="48">
        <f t="shared" si="81"/>
        <v>2.3353333333333333</v>
      </c>
      <c r="N275" s="52">
        <f t="shared" si="82"/>
        <v>2.0197500000000002</v>
      </c>
      <c r="O275" s="30" t="str">
        <f>HYPERLINK("http://i.imgur.com/2j3tckb.jpg","http://i.imgur.com/2j3tckb.jpg ")</f>
        <v xml:space="preserve">http://i.imgur.com/2j3tckb.jpg </v>
      </c>
      <c r="P275" s="37"/>
      <c r="Q275" s="37"/>
    </row>
    <row r="276" spans="1:17" ht="12.75" customHeight="1" x14ac:dyDescent="0.2">
      <c r="A276" s="38" t="s">
        <v>965</v>
      </c>
      <c r="B276" s="38" t="s">
        <v>976</v>
      </c>
      <c r="C276" s="39" t="s">
        <v>81</v>
      </c>
      <c r="D276" s="39" t="s">
        <v>81</v>
      </c>
      <c r="E276" s="42" t="s">
        <v>82</v>
      </c>
      <c r="F276" s="43">
        <v>2</v>
      </c>
      <c r="G276" s="45">
        <v>3.7549999999999999</v>
      </c>
      <c r="H276" s="45">
        <v>3.9990000000000001</v>
      </c>
      <c r="I276" s="45">
        <v>0.66600000000000004</v>
      </c>
      <c r="J276" s="45">
        <v>4.09</v>
      </c>
      <c r="K276" s="48">
        <f t="shared" si="79"/>
        <v>3.948</v>
      </c>
      <c r="L276" s="48">
        <f t="shared" si="80"/>
        <v>2.8369999999999997</v>
      </c>
      <c r="M276" s="48">
        <f t="shared" si="81"/>
        <v>2.9183333333333334</v>
      </c>
      <c r="N276" s="52">
        <f t="shared" si="82"/>
        <v>3.1274999999999999</v>
      </c>
      <c r="O276" s="30" t="str">
        <f>HYPERLINK("http://i.imgur.com/UezyKmH.jpg","http://i.imgur.com/UezyKmH.jpg ")</f>
        <v xml:space="preserve">http://i.imgur.com/UezyKmH.jpg </v>
      </c>
      <c r="P276" s="37"/>
      <c r="Q276" s="37"/>
    </row>
    <row r="277" spans="1:17" ht="12.75" customHeight="1" x14ac:dyDescent="0.2">
      <c r="A277" s="38" t="s">
        <v>965</v>
      </c>
      <c r="B277" s="38" t="s">
        <v>977</v>
      </c>
      <c r="C277" s="39" t="s">
        <v>81</v>
      </c>
      <c r="D277" s="39" t="s">
        <v>81</v>
      </c>
      <c r="E277" s="42" t="s">
        <v>82</v>
      </c>
      <c r="F277" s="43">
        <v>2</v>
      </c>
      <c r="G277" s="45">
        <v>5.633</v>
      </c>
      <c r="H277" s="45">
        <v>3.25</v>
      </c>
      <c r="I277" s="45">
        <v>0.83299999999999996</v>
      </c>
      <c r="J277" s="45">
        <v>4.8479999999999999</v>
      </c>
      <c r="K277" s="48">
        <f t="shared" si="79"/>
        <v>4.5769999999999991</v>
      </c>
      <c r="L277" s="48">
        <f t="shared" si="80"/>
        <v>3.7713333333333332</v>
      </c>
      <c r="M277" s="48">
        <f t="shared" si="81"/>
        <v>2.9769999999999999</v>
      </c>
      <c r="N277" s="52">
        <f t="shared" si="82"/>
        <v>3.641</v>
      </c>
      <c r="O277" s="30" t="str">
        <f>HYPERLINK("http://i.imgur.com/43IhHt6.jpg","http://i.imgur.com/43IhHt6.jpg ")</f>
        <v xml:space="preserve">http://i.imgur.com/43IhHt6.jpg </v>
      </c>
      <c r="P277" s="38" t="s">
        <v>978</v>
      </c>
      <c r="Q277" s="37"/>
    </row>
    <row r="278" spans="1:17" ht="12.75" customHeight="1" x14ac:dyDescent="0.2">
      <c r="A278" s="38" t="s">
        <v>965</v>
      </c>
      <c r="B278" s="38" t="s">
        <v>979</v>
      </c>
      <c r="C278" s="39" t="s">
        <v>81</v>
      </c>
      <c r="D278" s="39" t="s">
        <v>81</v>
      </c>
      <c r="E278" s="42" t="s">
        <v>82</v>
      </c>
      <c r="F278" s="43">
        <v>2</v>
      </c>
      <c r="G278" s="45">
        <v>6.17</v>
      </c>
      <c r="H278" s="45">
        <v>2.9990000000000001</v>
      </c>
      <c r="I278" s="45">
        <v>0.83299999999999996</v>
      </c>
      <c r="J278" s="45">
        <v>4.8479999999999999</v>
      </c>
      <c r="K278" s="48">
        <f t="shared" si="79"/>
        <v>4.6723333333333334</v>
      </c>
      <c r="L278" s="48">
        <f t="shared" si="80"/>
        <v>3.950333333333333</v>
      </c>
      <c r="M278" s="48">
        <f t="shared" si="81"/>
        <v>2.8933333333333331</v>
      </c>
      <c r="N278" s="52">
        <f t="shared" si="82"/>
        <v>3.7125000000000004</v>
      </c>
      <c r="O278" s="30" t="str">
        <f>HYPERLINK("http://i.imgur.com/jXQpjCK.jpg","http://i.imgur.com/jXQpjCK.jpg ")</f>
        <v xml:space="preserve">http://i.imgur.com/jXQpjCK.jpg </v>
      </c>
      <c r="P278" s="38" t="s">
        <v>980</v>
      </c>
      <c r="Q278" s="37"/>
    </row>
    <row r="279" spans="1:17" ht="12.75" customHeight="1" x14ac:dyDescent="0.2">
      <c r="A279" s="38" t="s">
        <v>965</v>
      </c>
      <c r="B279" s="38" t="s">
        <v>981</v>
      </c>
      <c r="C279" s="39" t="s">
        <v>81</v>
      </c>
      <c r="D279" s="39" t="s">
        <v>81</v>
      </c>
      <c r="E279" s="42" t="s">
        <v>82</v>
      </c>
      <c r="F279" s="43">
        <v>2</v>
      </c>
      <c r="G279" s="45">
        <v>6.17</v>
      </c>
      <c r="H279" s="45">
        <v>2.9990000000000001</v>
      </c>
      <c r="I279" s="45">
        <v>0.83299999999999996</v>
      </c>
      <c r="J279" s="45">
        <v>4.8479999999999999</v>
      </c>
      <c r="K279" s="48">
        <f t="shared" si="79"/>
        <v>4.6723333333333334</v>
      </c>
      <c r="L279" s="48">
        <f t="shared" si="80"/>
        <v>3.950333333333333</v>
      </c>
      <c r="M279" s="48">
        <f t="shared" si="81"/>
        <v>2.8933333333333331</v>
      </c>
      <c r="N279" s="52">
        <f t="shared" si="82"/>
        <v>3.7125000000000004</v>
      </c>
      <c r="O279" s="30" t="str">
        <f>HYPERLINK("http://i.imgur.com/P9VgaKJ.jpg","http://i.imgur.com/P9VgaKJ.jpg ")</f>
        <v xml:space="preserve">http://i.imgur.com/P9VgaKJ.jpg </v>
      </c>
      <c r="P279" s="38" t="s">
        <v>982</v>
      </c>
      <c r="Q279" s="37"/>
    </row>
    <row r="280" spans="1:17" ht="12.75" customHeight="1" x14ac:dyDescent="0.2">
      <c r="A280" s="38" t="s">
        <v>965</v>
      </c>
      <c r="B280" s="38" t="s">
        <v>983</v>
      </c>
      <c r="C280" s="39" t="s">
        <v>81</v>
      </c>
      <c r="D280" s="39" t="s">
        <v>81</v>
      </c>
      <c r="E280" s="42" t="s">
        <v>82</v>
      </c>
      <c r="F280" s="43">
        <v>2</v>
      </c>
      <c r="G280" s="45">
        <v>6.17</v>
      </c>
      <c r="H280" s="45">
        <v>2.9990000000000001</v>
      </c>
      <c r="I280" s="45">
        <v>0.83299999999999996</v>
      </c>
      <c r="J280" s="45">
        <v>4.8479999999999999</v>
      </c>
      <c r="K280" s="48">
        <f t="shared" si="79"/>
        <v>4.6723333333333334</v>
      </c>
      <c r="L280" s="48">
        <f t="shared" si="80"/>
        <v>3.950333333333333</v>
      </c>
      <c r="M280" s="48">
        <f t="shared" si="81"/>
        <v>2.8933333333333331</v>
      </c>
      <c r="N280" s="52">
        <f t="shared" si="82"/>
        <v>3.7125000000000004</v>
      </c>
      <c r="O280" s="30" t="str">
        <f>HYPERLINK("http://i.imgur.com/TBZkPTB.jpg","http://i.imgur.com/TBZkPTB.jpg ")</f>
        <v xml:space="preserve">http://i.imgur.com/TBZkPTB.jpg </v>
      </c>
      <c r="P280" s="38" t="s">
        <v>984</v>
      </c>
      <c r="Q280" s="37"/>
    </row>
    <row r="281" spans="1:17" ht="12.75" customHeight="1" x14ac:dyDescent="0.2">
      <c r="A281" s="37"/>
      <c r="B281" s="37"/>
      <c r="C281" s="66"/>
      <c r="D281" s="66"/>
      <c r="E281" s="67"/>
      <c r="F281" s="71"/>
      <c r="G281" s="72"/>
      <c r="H281" s="72"/>
      <c r="I281" s="72"/>
      <c r="J281" s="72"/>
      <c r="K281" s="48"/>
      <c r="L281" s="48"/>
      <c r="M281" s="48"/>
      <c r="N281" s="52"/>
      <c r="O281" s="37"/>
      <c r="P281" s="37"/>
      <c r="Q281" s="37"/>
    </row>
    <row r="282" spans="1:17" ht="12.75" customHeight="1" x14ac:dyDescent="0.2">
      <c r="A282" s="20" t="s">
        <v>985</v>
      </c>
      <c r="B282" s="22"/>
      <c r="C282" s="73"/>
      <c r="D282" s="24"/>
      <c r="E282" s="74"/>
      <c r="F282" s="75"/>
      <c r="G282" s="76"/>
      <c r="H282" s="76"/>
      <c r="I282" s="76"/>
      <c r="J282" s="76"/>
      <c r="K282" s="77"/>
      <c r="L282" s="78"/>
      <c r="M282" s="78"/>
      <c r="N282" s="34"/>
      <c r="O282" s="36"/>
      <c r="P282" s="36"/>
      <c r="Q282" s="36"/>
    </row>
    <row r="283" spans="1:17" ht="12.75" customHeight="1" x14ac:dyDescent="0.2">
      <c r="A283" s="38" t="s">
        <v>985</v>
      </c>
      <c r="B283" s="38" t="s">
        <v>986</v>
      </c>
      <c r="C283" s="39">
        <v>130000</v>
      </c>
      <c r="D283" s="42" t="s">
        <v>81</v>
      </c>
      <c r="E283" s="42" t="s">
        <v>82</v>
      </c>
      <c r="F283" s="43">
        <v>4</v>
      </c>
      <c r="G283" s="44">
        <v>6.9749999999999996</v>
      </c>
      <c r="H283" s="45">
        <v>4.5</v>
      </c>
      <c r="I283" s="45">
        <v>1</v>
      </c>
      <c r="J283" s="44">
        <v>6.06</v>
      </c>
      <c r="K283" s="48">
        <f t="shared" ref="K283:K300" si="83">(H283+G283+J283)/3</f>
        <v>5.8449999999999998</v>
      </c>
      <c r="L283" s="48">
        <f t="shared" ref="L283:L300" si="84">(G283+I283+J283)/3</f>
        <v>4.6783333333333337</v>
      </c>
      <c r="M283" s="48">
        <f t="shared" ref="M283:M300" si="85">(H283+J283+I283)/3</f>
        <v>3.8533333333333331</v>
      </c>
      <c r="N283" s="52">
        <f t="shared" ref="N283:N300" si="86">(G283+I283+H283+J283)/4</f>
        <v>4.63375</v>
      </c>
      <c r="O283" s="54" t="s">
        <v>987</v>
      </c>
      <c r="P283" s="38" t="s">
        <v>178</v>
      </c>
      <c r="Q283" s="38" t="s">
        <v>988</v>
      </c>
    </row>
    <row r="284" spans="1:17" ht="12.75" customHeight="1" x14ac:dyDescent="0.2">
      <c r="A284" s="37" t="s">
        <v>985</v>
      </c>
      <c r="B284" s="38" t="s">
        <v>989</v>
      </c>
      <c r="C284" s="39" t="s">
        <v>990</v>
      </c>
      <c r="D284" s="42" t="s">
        <v>81</v>
      </c>
      <c r="E284" s="42" t="s">
        <v>82</v>
      </c>
      <c r="F284" s="43">
        <v>4</v>
      </c>
      <c r="G284" s="44">
        <v>6.9749999999999996</v>
      </c>
      <c r="H284" s="45">
        <v>3.9990000000000001</v>
      </c>
      <c r="I284" s="45">
        <v>2</v>
      </c>
      <c r="J284" s="44">
        <v>5.9089999999999998</v>
      </c>
      <c r="K284" s="48">
        <f t="shared" si="83"/>
        <v>5.6276666666666664</v>
      </c>
      <c r="L284" s="48">
        <f t="shared" si="84"/>
        <v>4.9613333333333332</v>
      </c>
      <c r="M284" s="48">
        <f t="shared" si="85"/>
        <v>3.9693333333333332</v>
      </c>
      <c r="N284" s="52">
        <f t="shared" si="86"/>
        <v>4.7207499999999998</v>
      </c>
      <c r="O284" s="54" t="s">
        <v>991</v>
      </c>
      <c r="P284" s="38" t="s">
        <v>992</v>
      </c>
      <c r="Q284" s="38" t="s">
        <v>993</v>
      </c>
    </row>
    <row r="285" spans="1:17" ht="12.75" customHeight="1" x14ac:dyDescent="0.2">
      <c r="A285" s="37" t="s">
        <v>985</v>
      </c>
      <c r="B285" s="37" t="s">
        <v>994</v>
      </c>
      <c r="C285" s="39">
        <v>45000</v>
      </c>
      <c r="D285" s="42" t="s">
        <v>656</v>
      </c>
      <c r="E285" s="42" t="s">
        <v>82</v>
      </c>
      <c r="F285" s="43">
        <v>2</v>
      </c>
      <c r="G285" s="45">
        <v>5.3650000000000002</v>
      </c>
      <c r="H285" s="45">
        <v>2.75</v>
      </c>
      <c r="I285" s="45">
        <v>0.83299999999999996</v>
      </c>
      <c r="J285" s="45">
        <v>4.6959999999999997</v>
      </c>
      <c r="K285" s="48">
        <f t="shared" si="83"/>
        <v>4.2703333333333333</v>
      </c>
      <c r="L285" s="48">
        <f t="shared" si="84"/>
        <v>3.6313333333333335</v>
      </c>
      <c r="M285" s="48">
        <f t="shared" si="85"/>
        <v>2.7596666666666665</v>
      </c>
      <c r="N285" s="52">
        <f t="shared" si="86"/>
        <v>3.411</v>
      </c>
      <c r="O285" s="54" t="s">
        <v>995</v>
      </c>
      <c r="P285" s="37"/>
      <c r="Q285" s="37" t="s">
        <v>996</v>
      </c>
    </row>
    <row r="286" spans="1:17" ht="12.75" customHeight="1" x14ac:dyDescent="0.2">
      <c r="A286" s="37" t="s">
        <v>985</v>
      </c>
      <c r="B286" s="37" t="s">
        <v>997</v>
      </c>
      <c r="C286" s="39">
        <v>30000</v>
      </c>
      <c r="D286" s="39">
        <v>3000</v>
      </c>
      <c r="E286" s="67" t="s">
        <v>386</v>
      </c>
      <c r="F286" s="43">
        <v>4</v>
      </c>
      <c r="G286" s="45">
        <v>6.7060000000000004</v>
      </c>
      <c r="H286" s="45">
        <v>3.75</v>
      </c>
      <c r="I286" s="45">
        <v>1.33</v>
      </c>
      <c r="J286" s="44">
        <v>5.7569999999999997</v>
      </c>
      <c r="K286" s="48">
        <f t="shared" si="83"/>
        <v>5.4043333333333337</v>
      </c>
      <c r="L286" s="48">
        <f t="shared" si="84"/>
        <v>4.597666666666667</v>
      </c>
      <c r="M286" s="48">
        <f t="shared" si="85"/>
        <v>3.6123333333333334</v>
      </c>
      <c r="N286" s="52">
        <f t="shared" si="86"/>
        <v>4.3857499999999998</v>
      </c>
      <c r="O286" s="54" t="s">
        <v>998</v>
      </c>
      <c r="P286" s="37"/>
      <c r="Q286" s="37" t="s">
        <v>999</v>
      </c>
    </row>
    <row r="287" spans="1:17" ht="12.75" customHeight="1" x14ac:dyDescent="0.2">
      <c r="A287" s="37" t="s">
        <v>985</v>
      </c>
      <c r="B287" s="38" t="s">
        <v>1000</v>
      </c>
      <c r="C287" s="39">
        <v>330000</v>
      </c>
      <c r="D287" s="39" t="s">
        <v>81</v>
      </c>
      <c r="E287" s="42" t="s">
        <v>82</v>
      </c>
      <c r="F287" s="43">
        <v>4</v>
      </c>
      <c r="G287" s="45">
        <v>6.7060000000000004</v>
      </c>
      <c r="H287" s="45">
        <v>3.75</v>
      </c>
      <c r="I287" s="45">
        <v>1.4990000000000001</v>
      </c>
      <c r="J287" s="44">
        <v>5.8330000000000002</v>
      </c>
      <c r="K287" s="48">
        <f t="shared" si="83"/>
        <v>5.4296666666666669</v>
      </c>
      <c r="L287" s="48">
        <f t="shared" si="84"/>
        <v>4.6793333333333331</v>
      </c>
      <c r="M287" s="48">
        <f t="shared" si="85"/>
        <v>3.6940000000000004</v>
      </c>
      <c r="N287" s="52">
        <f t="shared" si="86"/>
        <v>4.4470000000000001</v>
      </c>
      <c r="O287" s="54" t="s">
        <v>1001</v>
      </c>
      <c r="P287" s="38" t="s">
        <v>459</v>
      </c>
      <c r="Q287" s="37" t="s">
        <v>999</v>
      </c>
    </row>
    <row r="288" spans="1:17" ht="12.75" customHeight="1" x14ac:dyDescent="0.2">
      <c r="A288" s="37" t="s">
        <v>985</v>
      </c>
      <c r="B288" s="38" t="s">
        <v>1002</v>
      </c>
      <c r="C288" s="39">
        <v>30000</v>
      </c>
      <c r="D288" s="39">
        <v>3000</v>
      </c>
      <c r="E288" s="67" t="s">
        <v>386</v>
      </c>
      <c r="F288" s="43">
        <v>6</v>
      </c>
      <c r="G288" s="44">
        <v>6.9749999999999996</v>
      </c>
      <c r="H288" s="45">
        <v>5</v>
      </c>
      <c r="I288" s="45">
        <v>2</v>
      </c>
      <c r="J288" s="44">
        <v>6.2119999999999997</v>
      </c>
      <c r="K288" s="48">
        <f t="shared" si="83"/>
        <v>6.0623333333333322</v>
      </c>
      <c r="L288" s="48">
        <f t="shared" si="84"/>
        <v>5.0623333333333331</v>
      </c>
      <c r="M288" s="48">
        <f t="shared" si="85"/>
        <v>4.4039999999999999</v>
      </c>
      <c r="N288" s="82">
        <f t="shared" si="86"/>
        <v>5.0467499999999994</v>
      </c>
      <c r="O288" s="54" t="s">
        <v>1003</v>
      </c>
      <c r="P288" s="37" t="s">
        <v>1004</v>
      </c>
      <c r="Q288" s="37" t="s">
        <v>1005</v>
      </c>
    </row>
    <row r="289" spans="1:17" ht="12.75" customHeight="1" x14ac:dyDescent="0.2">
      <c r="A289" s="37" t="s">
        <v>985</v>
      </c>
      <c r="B289" s="37" t="s">
        <v>1006</v>
      </c>
      <c r="C289" s="66" t="s">
        <v>1007</v>
      </c>
      <c r="D289" s="67" t="s">
        <v>81</v>
      </c>
      <c r="E289" s="67" t="s">
        <v>82</v>
      </c>
      <c r="F289" s="43">
        <v>4</v>
      </c>
      <c r="G289" s="44">
        <v>6.9749999999999996</v>
      </c>
      <c r="H289" s="45">
        <v>4.25</v>
      </c>
      <c r="I289" s="45">
        <v>1.333</v>
      </c>
      <c r="J289" s="44">
        <v>5.9089999999999998</v>
      </c>
      <c r="K289" s="48">
        <f t="shared" si="83"/>
        <v>5.7113333333333332</v>
      </c>
      <c r="L289" s="48">
        <f t="shared" si="84"/>
        <v>4.7389999999999999</v>
      </c>
      <c r="M289" s="48">
        <f t="shared" si="85"/>
        <v>3.8306666666666662</v>
      </c>
      <c r="N289" s="52">
        <f t="shared" si="86"/>
        <v>4.6167499999999997</v>
      </c>
      <c r="O289" s="54" t="s">
        <v>1008</v>
      </c>
      <c r="P289" s="38" t="s">
        <v>839</v>
      </c>
      <c r="Q289" s="37" t="s">
        <v>1009</v>
      </c>
    </row>
    <row r="290" spans="1:17" ht="12.75" customHeight="1" x14ac:dyDescent="0.2">
      <c r="A290" s="37" t="s">
        <v>985</v>
      </c>
      <c r="B290" s="37" t="s">
        <v>1010</v>
      </c>
      <c r="C290" s="39">
        <v>23000</v>
      </c>
      <c r="D290" s="39">
        <v>2300</v>
      </c>
      <c r="E290" s="67" t="s">
        <v>386</v>
      </c>
      <c r="F290" s="43">
        <v>2</v>
      </c>
      <c r="G290" s="44">
        <v>6.9749999999999996</v>
      </c>
      <c r="H290" s="45">
        <v>4.5</v>
      </c>
      <c r="I290" s="44">
        <v>2.6659999999999999</v>
      </c>
      <c r="J290" s="44">
        <v>5.9089999999999998</v>
      </c>
      <c r="K290" s="48">
        <f t="shared" si="83"/>
        <v>5.7946666666666671</v>
      </c>
      <c r="L290" s="48">
        <f t="shared" si="84"/>
        <v>5.1833333333333336</v>
      </c>
      <c r="M290" s="48">
        <f t="shared" si="85"/>
        <v>4.3583333333333334</v>
      </c>
      <c r="N290" s="82">
        <f t="shared" si="86"/>
        <v>5.0125000000000002</v>
      </c>
      <c r="O290" s="54" t="s">
        <v>1011</v>
      </c>
      <c r="P290" s="37" t="s">
        <v>1012</v>
      </c>
      <c r="Q290" s="37" t="s">
        <v>1013</v>
      </c>
    </row>
    <row r="291" spans="1:17" ht="12.75" customHeight="1" x14ac:dyDescent="0.2">
      <c r="A291" s="37" t="s">
        <v>985</v>
      </c>
      <c r="B291" s="37" t="s">
        <v>1014</v>
      </c>
      <c r="C291" s="39" t="s">
        <v>623</v>
      </c>
      <c r="D291" s="42" t="s">
        <v>624</v>
      </c>
      <c r="E291" s="67" t="s">
        <v>386</v>
      </c>
      <c r="F291" s="43">
        <v>2</v>
      </c>
      <c r="G291" s="45">
        <v>6.4379999999999997</v>
      </c>
      <c r="H291" s="44">
        <v>3.5</v>
      </c>
      <c r="I291" s="45">
        <v>1</v>
      </c>
      <c r="J291" s="45">
        <v>5.4539999999999997</v>
      </c>
      <c r="K291" s="48">
        <f t="shared" si="83"/>
        <v>5.1306666666666665</v>
      </c>
      <c r="L291" s="48">
        <f t="shared" si="84"/>
        <v>4.2973333333333334</v>
      </c>
      <c r="M291" s="48">
        <f t="shared" si="85"/>
        <v>3.3180000000000001</v>
      </c>
      <c r="N291" s="52">
        <f t="shared" si="86"/>
        <v>4.0979999999999999</v>
      </c>
      <c r="O291" s="54" t="s">
        <v>1015</v>
      </c>
      <c r="P291" s="37"/>
      <c r="Q291" s="37" t="s">
        <v>1009</v>
      </c>
    </row>
    <row r="292" spans="1:17" ht="12.75" customHeight="1" x14ac:dyDescent="0.2">
      <c r="A292" s="37" t="s">
        <v>985</v>
      </c>
      <c r="B292" s="37" t="s">
        <v>1016</v>
      </c>
      <c r="C292" s="39">
        <v>15000</v>
      </c>
      <c r="D292" s="39" t="s">
        <v>81</v>
      </c>
      <c r="E292" s="67" t="s">
        <v>82</v>
      </c>
      <c r="F292" s="145">
        <v>6</v>
      </c>
      <c r="G292" s="45">
        <v>5.3650000000000002</v>
      </c>
      <c r="H292" s="45">
        <v>3.25</v>
      </c>
      <c r="I292" s="45">
        <v>0.83299999999999996</v>
      </c>
      <c r="J292" s="45">
        <v>4.242</v>
      </c>
      <c r="K292" s="48">
        <f t="shared" si="83"/>
        <v>4.2856666666666667</v>
      </c>
      <c r="L292" s="48">
        <f t="shared" si="84"/>
        <v>3.4800000000000004</v>
      </c>
      <c r="M292" s="48">
        <f t="shared" si="85"/>
        <v>2.7749999999999999</v>
      </c>
      <c r="N292" s="52">
        <f t="shared" si="86"/>
        <v>3.4225000000000003</v>
      </c>
      <c r="O292" s="54" t="s">
        <v>1017</v>
      </c>
      <c r="P292" s="37"/>
      <c r="Q292" s="37" t="s">
        <v>1018</v>
      </c>
    </row>
    <row r="293" spans="1:17" ht="12.75" customHeight="1" x14ac:dyDescent="0.2">
      <c r="A293" s="37" t="s">
        <v>985</v>
      </c>
      <c r="B293" s="37" t="s">
        <v>1019</v>
      </c>
      <c r="C293" s="39">
        <v>13000</v>
      </c>
      <c r="D293" s="39">
        <v>1300</v>
      </c>
      <c r="E293" s="67" t="s">
        <v>386</v>
      </c>
      <c r="F293" s="43">
        <v>4</v>
      </c>
      <c r="G293" s="44">
        <v>6.9749999999999996</v>
      </c>
      <c r="H293" s="45">
        <v>4.25</v>
      </c>
      <c r="I293" s="45">
        <v>1.333</v>
      </c>
      <c r="J293" s="44">
        <v>5.9089999999999998</v>
      </c>
      <c r="K293" s="48">
        <f t="shared" si="83"/>
        <v>5.7113333333333332</v>
      </c>
      <c r="L293" s="48">
        <f t="shared" si="84"/>
        <v>4.7389999999999999</v>
      </c>
      <c r="M293" s="48">
        <f t="shared" si="85"/>
        <v>3.8306666666666662</v>
      </c>
      <c r="N293" s="52">
        <f t="shared" si="86"/>
        <v>4.6167499999999997</v>
      </c>
      <c r="O293" s="54" t="s">
        <v>1020</v>
      </c>
      <c r="P293" s="37" t="s">
        <v>1021</v>
      </c>
      <c r="Q293" s="37" t="s">
        <v>1009</v>
      </c>
    </row>
    <row r="294" spans="1:17" ht="12.75" customHeight="1" x14ac:dyDescent="0.2">
      <c r="A294" s="37" t="s">
        <v>985</v>
      </c>
      <c r="B294" s="37" t="s">
        <v>1022</v>
      </c>
      <c r="C294" s="39" t="s">
        <v>1023</v>
      </c>
      <c r="D294" s="42" t="s">
        <v>1024</v>
      </c>
      <c r="E294" s="67" t="s">
        <v>386</v>
      </c>
      <c r="F294" s="43">
        <v>4</v>
      </c>
      <c r="G294" s="45">
        <v>5.3650000000000002</v>
      </c>
      <c r="H294" s="45">
        <v>2.5</v>
      </c>
      <c r="I294" s="45">
        <v>1</v>
      </c>
      <c r="J294" s="45">
        <v>4.6959999999999997</v>
      </c>
      <c r="K294" s="48">
        <f t="shared" si="83"/>
        <v>4.1870000000000003</v>
      </c>
      <c r="L294" s="48">
        <f t="shared" si="84"/>
        <v>3.6869999999999998</v>
      </c>
      <c r="M294" s="48">
        <f t="shared" si="85"/>
        <v>2.7319999999999998</v>
      </c>
      <c r="N294" s="52">
        <f t="shared" si="86"/>
        <v>3.39025</v>
      </c>
      <c r="O294" s="54" t="s">
        <v>1025</v>
      </c>
      <c r="P294" s="37"/>
      <c r="Q294" s="37" t="s">
        <v>1026</v>
      </c>
    </row>
    <row r="295" spans="1:17" ht="12.75" customHeight="1" x14ac:dyDescent="0.2">
      <c r="A295" s="37" t="s">
        <v>985</v>
      </c>
      <c r="B295" s="37" t="s">
        <v>1027</v>
      </c>
      <c r="C295" s="66" t="s">
        <v>81</v>
      </c>
      <c r="D295" s="67" t="s">
        <v>885</v>
      </c>
      <c r="E295" s="67" t="s">
        <v>885</v>
      </c>
      <c r="F295" s="43">
        <v>4</v>
      </c>
      <c r="G295" s="44">
        <v>6.9749999999999996</v>
      </c>
      <c r="H295" s="45">
        <v>3.9990000000000001</v>
      </c>
      <c r="I295" s="45">
        <v>2</v>
      </c>
      <c r="J295" s="44">
        <v>5.9089999999999998</v>
      </c>
      <c r="K295" s="48">
        <f t="shared" si="83"/>
        <v>5.6276666666666664</v>
      </c>
      <c r="L295" s="48">
        <f t="shared" si="84"/>
        <v>4.9613333333333332</v>
      </c>
      <c r="M295" s="48">
        <f t="shared" si="85"/>
        <v>3.9693333333333332</v>
      </c>
      <c r="N295" s="52">
        <f t="shared" si="86"/>
        <v>4.7207499999999998</v>
      </c>
      <c r="O295" s="54" t="s">
        <v>1028</v>
      </c>
      <c r="P295" s="37"/>
      <c r="Q295" s="37" t="s">
        <v>1009</v>
      </c>
    </row>
    <row r="296" spans="1:17" ht="12.75" customHeight="1" x14ac:dyDescent="0.2">
      <c r="A296" s="37" t="s">
        <v>985</v>
      </c>
      <c r="B296" s="37" t="s">
        <v>1029</v>
      </c>
      <c r="C296" s="66" t="s">
        <v>81</v>
      </c>
      <c r="D296" s="67" t="s">
        <v>885</v>
      </c>
      <c r="E296" s="67" t="s">
        <v>386</v>
      </c>
      <c r="F296" s="43">
        <v>4</v>
      </c>
      <c r="G296" s="44">
        <v>6.9749999999999996</v>
      </c>
      <c r="H296" s="45">
        <v>3.9990000000000001</v>
      </c>
      <c r="I296" s="45">
        <v>2</v>
      </c>
      <c r="J296" s="44">
        <v>5.9089999999999998</v>
      </c>
      <c r="K296" s="48">
        <f t="shared" si="83"/>
        <v>5.6276666666666664</v>
      </c>
      <c r="L296" s="48">
        <f t="shared" si="84"/>
        <v>4.9613333333333332</v>
      </c>
      <c r="M296" s="48">
        <f t="shared" si="85"/>
        <v>3.9693333333333332</v>
      </c>
      <c r="N296" s="52">
        <f t="shared" si="86"/>
        <v>4.7207499999999998</v>
      </c>
      <c r="O296" s="54" t="s">
        <v>1030</v>
      </c>
      <c r="P296" s="37"/>
      <c r="Q296" s="37" t="s">
        <v>1009</v>
      </c>
    </row>
    <row r="297" spans="1:17" ht="12.75" customHeight="1" x14ac:dyDescent="0.2">
      <c r="A297" s="37" t="s">
        <v>985</v>
      </c>
      <c r="B297" s="37" t="s">
        <v>1031</v>
      </c>
      <c r="C297" s="66" t="s">
        <v>81</v>
      </c>
      <c r="D297" s="67" t="s">
        <v>885</v>
      </c>
      <c r="E297" s="67" t="s">
        <v>885</v>
      </c>
      <c r="F297" s="43">
        <v>4</v>
      </c>
      <c r="G297" s="44">
        <v>6.9749999999999996</v>
      </c>
      <c r="H297" s="45">
        <v>4.5</v>
      </c>
      <c r="I297" s="45">
        <v>2</v>
      </c>
      <c r="J297" s="45">
        <v>5.4539999999999997</v>
      </c>
      <c r="K297" s="48">
        <f t="shared" si="83"/>
        <v>5.6429999999999998</v>
      </c>
      <c r="L297" s="48">
        <f t="shared" si="84"/>
        <v>4.8096666666666659</v>
      </c>
      <c r="M297" s="48">
        <f t="shared" si="85"/>
        <v>3.984666666666667</v>
      </c>
      <c r="N297" s="52">
        <f t="shared" si="86"/>
        <v>4.7322499999999996</v>
      </c>
      <c r="O297" s="54" t="s">
        <v>1032</v>
      </c>
      <c r="P297" s="37"/>
      <c r="Q297" s="37" t="s">
        <v>1009</v>
      </c>
    </row>
    <row r="298" spans="1:17" ht="12.75" customHeight="1" x14ac:dyDescent="0.2">
      <c r="A298" s="37" t="s">
        <v>985</v>
      </c>
      <c r="B298" s="37" t="s">
        <v>1033</v>
      </c>
      <c r="C298" s="66" t="s">
        <v>81</v>
      </c>
      <c r="D298" s="67" t="s">
        <v>885</v>
      </c>
      <c r="E298" s="67" t="s">
        <v>885</v>
      </c>
      <c r="F298" s="145">
        <v>2</v>
      </c>
      <c r="G298" s="45">
        <v>5.3650000000000002</v>
      </c>
      <c r="H298" s="45">
        <v>2.9990000000000001</v>
      </c>
      <c r="I298" s="45">
        <v>0.83299999999999996</v>
      </c>
      <c r="J298" s="45">
        <v>4.5449999999999999</v>
      </c>
      <c r="K298" s="48">
        <f t="shared" si="83"/>
        <v>4.3029999999999999</v>
      </c>
      <c r="L298" s="48">
        <f t="shared" si="84"/>
        <v>3.581</v>
      </c>
      <c r="M298" s="48">
        <f t="shared" si="85"/>
        <v>2.7923333333333336</v>
      </c>
      <c r="N298" s="52">
        <f t="shared" si="86"/>
        <v>3.4355000000000002</v>
      </c>
      <c r="O298" s="54" t="s">
        <v>1034</v>
      </c>
      <c r="P298" s="37"/>
      <c r="Q298" s="37" t="s">
        <v>1013</v>
      </c>
    </row>
    <row r="299" spans="1:17" ht="12.75" customHeight="1" x14ac:dyDescent="0.2">
      <c r="A299" s="37" t="s">
        <v>985</v>
      </c>
      <c r="B299" s="37" t="s">
        <v>1035</v>
      </c>
      <c r="C299" s="66" t="s">
        <v>81</v>
      </c>
      <c r="D299" s="67" t="s">
        <v>885</v>
      </c>
      <c r="E299" s="42" t="s">
        <v>82</v>
      </c>
      <c r="F299" s="43">
        <v>2</v>
      </c>
      <c r="G299" s="45">
        <v>5.3650000000000002</v>
      </c>
      <c r="H299" s="45">
        <v>2.75</v>
      </c>
      <c r="I299" s="45">
        <v>0.83299999999999996</v>
      </c>
      <c r="J299" s="45">
        <v>4.6959999999999997</v>
      </c>
      <c r="K299" s="48">
        <f t="shared" si="83"/>
        <v>4.2703333333333333</v>
      </c>
      <c r="L299" s="48">
        <f t="shared" si="84"/>
        <v>3.6313333333333335</v>
      </c>
      <c r="M299" s="48">
        <f t="shared" si="85"/>
        <v>2.7596666666666665</v>
      </c>
      <c r="N299" s="52">
        <f t="shared" si="86"/>
        <v>3.411</v>
      </c>
      <c r="O299" s="54" t="s">
        <v>1036</v>
      </c>
      <c r="P299" s="37" t="s">
        <v>1037</v>
      </c>
      <c r="Q299" s="37" t="s">
        <v>996</v>
      </c>
    </row>
    <row r="300" spans="1:17" ht="12.75" customHeight="1" x14ac:dyDescent="0.2">
      <c r="A300" s="37" t="s">
        <v>985</v>
      </c>
      <c r="B300" s="37" t="s">
        <v>1038</v>
      </c>
      <c r="C300" s="66" t="s">
        <v>81</v>
      </c>
      <c r="D300" s="42" t="s">
        <v>1024</v>
      </c>
      <c r="E300" s="67" t="s">
        <v>386</v>
      </c>
      <c r="F300" s="43">
        <v>2</v>
      </c>
      <c r="G300" s="45">
        <v>5.3650000000000002</v>
      </c>
      <c r="H300" s="45">
        <v>2.5</v>
      </c>
      <c r="I300" s="45">
        <v>1</v>
      </c>
      <c r="J300" s="45">
        <v>4.6959999999999997</v>
      </c>
      <c r="K300" s="48">
        <f t="shared" si="83"/>
        <v>4.1870000000000003</v>
      </c>
      <c r="L300" s="48">
        <f t="shared" si="84"/>
        <v>3.6869999999999998</v>
      </c>
      <c r="M300" s="48">
        <f t="shared" si="85"/>
        <v>2.7319999999999998</v>
      </c>
      <c r="N300" s="52">
        <f t="shared" si="86"/>
        <v>3.39025</v>
      </c>
      <c r="O300" s="54" t="s">
        <v>1025</v>
      </c>
      <c r="P300" s="37"/>
      <c r="Q300" s="37" t="s">
        <v>1026</v>
      </c>
    </row>
    <row r="301" spans="1:17" ht="12.75" customHeight="1" x14ac:dyDescent="0.2">
      <c r="A301" s="37"/>
      <c r="B301" s="37"/>
      <c r="C301" s="66"/>
      <c r="D301" s="66"/>
      <c r="E301" s="67"/>
      <c r="F301" s="71"/>
      <c r="G301" s="72"/>
      <c r="H301" s="72"/>
      <c r="I301" s="72"/>
      <c r="J301" s="72"/>
      <c r="K301" s="48"/>
      <c r="L301" s="48"/>
      <c r="M301" s="48"/>
      <c r="N301" s="52"/>
      <c r="O301" s="37"/>
      <c r="P301" s="37"/>
      <c r="Q301" s="37"/>
    </row>
    <row r="302" spans="1:17" ht="12.75" customHeight="1" x14ac:dyDescent="0.2">
      <c r="A302" s="160" t="s">
        <v>1039</v>
      </c>
      <c r="B302" s="22"/>
      <c r="C302" s="73"/>
      <c r="D302" s="24"/>
      <c r="E302" s="74"/>
      <c r="F302" s="75"/>
      <c r="G302" s="76"/>
      <c r="H302" s="76"/>
      <c r="I302" s="76"/>
      <c r="J302" s="76"/>
      <c r="K302" s="77"/>
      <c r="L302" s="78"/>
      <c r="M302" s="78"/>
      <c r="N302" s="34"/>
      <c r="O302" s="36"/>
      <c r="P302" s="36"/>
      <c r="Q302" s="36"/>
    </row>
    <row r="303" spans="1:17" ht="12.75" customHeight="1" x14ac:dyDescent="0.2">
      <c r="A303" s="146" t="s">
        <v>1039</v>
      </c>
      <c r="B303" s="146" t="s">
        <v>1040</v>
      </c>
      <c r="C303" s="147">
        <v>550000</v>
      </c>
      <c r="D303" s="147" t="s">
        <v>81</v>
      </c>
      <c r="E303" s="148" t="s">
        <v>82</v>
      </c>
      <c r="F303" s="149">
        <v>11</v>
      </c>
      <c r="G303" s="151">
        <v>4.8280000000000003</v>
      </c>
      <c r="H303" s="151">
        <v>3.5</v>
      </c>
      <c r="I303" s="151">
        <v>0.83299999999999996</v>
      </c>
      <c r="J303" s="151">
        <v>4.09</v>
      </c>
      <c r="K303" s="152">
        <f>(H303+G303+J303)/3</f>
        <v>4.1393333333333331</v>
      </c>
      <c r="L303" s="152">
        <f>(G303+I303+J303)/3</f>
        <v>3.2503333333333337</v>
      </c>
      <c r="M303" s="152">
        <f>(H303+J303+I303)/3</f>
        <v>2.8076666666666665</v>
      </c>
      <c r="N303" s="153">
        <f>(G303+I303+H303+J303)/4</f>
        <v>3.3127500000000003</v>
      </c>
      <c r="O303" s="166" t="s">
        <v>1041</v>
      </c>
      <c r="P303" s="146" t="s">
        <v>424</v>
      </c>
      <c r="Q303" s="146" t="s">
        <v>1042</v>
      </c>
    </row>
    <row r="304" spans="1:17" ht="12.75" customHeight="1" x14ac:dyDescent="0.2">
      <c r="A304" s="37"/>
      <c r="B304" s="37"/>
      <c r="C304" s="66"/>
      <c r="D304" s="66"/>
      <c r="E304" s="67"/>
      <c r="F304" s="71"/>
      <c r="G304" s="72"/>
      <c r="H304" s="72"/>
      <c r="I304" s="72"/>
      <c r="J304" s="72"/>
      <c r="K304" s="48"/>
      <c r="L304" s="48"/>
      <c r="M304" s="48"/>
      <c r="N304" s="52"/>
      <c r="O304" s="37"/>
      <c r="P304" s="37"/>
      <c r="Q304" s="37"/>
    </row>
    <row r="305" spans="1:17" ht="12.75" customHeight="1" x14ac:dyDescent="0.2">
      <c r="A305" s="20" t="s">
        <v>1043</v>
      </c>
      <c r="B305" s="22"/>
      <c r="C305" s="73"/>
      <c r="D305" s="24"/>
      <c r="E305" s="74"/>
      <c r="F305" s="75"/>
      <c r="G305" s="76"/>
      <c r="H305" s="76"/>
      <c r="I305" s="76"/>
      <c r="J305" s="76"/>
      <c r="K305" s="77"/>
      <c r="L305" s="78"/>
      <c r="M305" s="78"/>
      <c r="N305" s="34"/>
      <c r="O305" s="36"/>
      <c r="P305" s="36"/>
      <c r="Q305" s="36"/>
    </row>
    <row r="306" spans="1:17" ht="12.75" customHeight="1" x14ac:dyDescent="0.2">
      <c r="A306" s="38" t="s">
        <v>1043</v>
      </c>
      <c r="B306" s="38" t="s">
        <v>1044</v>
      </c>
      <c r="C306" s="39">
        <v>1100000</v>
      </c>
      <c r="D306" s="39" t="s">
        <v>81</v>
      </c>
      <c r="E306" s="42" t="s">
        <v>82</v>
      </c>
      <c r="F306" s="43">
        <v>6</v>
      </c>
      <c r="G306" s="45">
        <v>5.633</v>
      </c>
      <c r="H306" s="45">
        <v>5</v>
      </c>
      <c r="I306" s="45">
        <v>1.333</v>
      </c>
      <c r="J306" s="44">
        <v>6.06</v>
      </c>
      <c r="K306" s="64">
        <f>(H306+G306+J306)/3</f>
        <v>5.5643333333333329</v>
      </c>
      <c r="L306" s="64">
        <f>(G306+I306+J306)/3</f>
        <v>4.3419999999999996</v>
      </c>
      <c r="M306" s="64">
        <f t="shared" ref="M306:M310" si="87">(H306+J306+I306)/3</f>
        <v>4.1309999999999993</v>
      </c>
      <c r="N306" s="65">
        <f>(G306+I306+H306+J306)/4</f>
        <v>4.5065</v>
      </c>
      <c r="O306" s="54" t="s">
        <v>1045</v>
      </c>
      <c r="P306" s="38" t="s">
        <v>247</v>
      </c>
      <c r="Q306" s="38" t="s">
        <v>1046</v>
      </c>
    </row>
    <row r="307" spans="1:17" ht="12.75" customHeight="1" x14ac:dyDescent="0.2">
      <c r="A307" s="37" t="s">
        <v>1043</v>
      </c>
      <c r="B307" s="37" t="s">
        <v>1047</v>
      </c>
      <c r="C307" s="39">
        <v>550000</v>
      </c>
      <c r="D307" s="66" t="s">
        <v>81</v>
      </c>
      <c r="E307" s="67" t="s">
        <v>82</v>
      </c>
      <c r="F307" s="43">
        <v>16</v>
      </c>
      <c r="G307" s="45">
        <v>5.3650000000000002</v>
      </c>
      <c r="H307" s="45">
        <v>2.9990000000000001</v>
      </c>
      <c r="I307" s="45">
        <v>0.83330000000000004</v>
      </c>
      <c r="J307" s="44">
        <v>4.3929999999999998</v>
      </c>
      <c r="K307" s="48">
        <f t="shared" ref="K307:K310" si="88">(H307+G307+J307)/3</f>
        <v>4.2523333333333335</v>
      </c>
      <c r="L307" s="48">
        <f t="shared" ref="L307:L310" si="89">(G307+I307+J307)/3</f>
        <v>3.5304333333333333</v>
      </c>
      <c r="M307" s="48">
        <f t="shared" si="87"/>
        <v>2.7417666666666665</v>
      </c>
      <c r="N307" s="52">
        <f t="shared" ref="N307:N310" si="90">(G307+I307+H307+J307)/4</f>
        <v>3.3975749999999998</v>
      </c>
      <c r="O307" s="54" t="s">
        <v>1048</v>
      </c>
      <c r="P307" s="37"/>
      <c r="Q307" s="37" t="s">
        <v>1049</v>
      </c>
    </row>
    <row r="308" spans="1:17" ht="12.75" customHeight="1" x14ac:dyDescent="0.2">
      <c r="A308" s="37" t="s">
        <v>1043</v>
      </c>
      <c r="B308" s="38" t="s">
        <v>1050</v>
      </c>
      <c r="C308" s="39">
        <v>525000</v>
      </c>
      <c r="D308" s="66" t="s">
        <v>81</v>
      </c>
      <c r="E308" s="67" t="s">
        <v>82</v>
      </c>
      <c r="F308" s="145">
        <v>10</v>
      </c>
      <c r="G308" s="45">
        <v>5.3650000000000002</v>
      </c>
      <c r="H308" s="45">
        <v>2.9990000000000001</v>
      </c>
      <c r="I308" s="45">
        <v>0.83299999999999996</v>
      </c>
      <c r="J308" s="44">
        <v>4.3929999999999998</v>
      </c>
      <c r="K308" s="48">
        <f t="shared" si="88"/>
        <v>4.2523333333333335</v>
      </c>
      <c r="L308" s="48">
        <f t="shared" si="89"/>
        <v>3.5303333333333335</v>
      </c>
      <c r="M308" s="48">
        <f t="shared" si="87"/>
        <v>2.7416666666666667</v>
      </c>
      <c r="N308" s="52">
        <f t="shared" si="90"/>
        <v>3.3975</v>
      </c>
      <c r="O308" s="54" t="s">
        <v>1051</v>
      </c>
      <c r="P308" s="37"/>
      <c r="Q308" s="38" t="s">
        <v>81</v>
      </c>
    </row>
    <row r="309" spans="1:17" ht="12.75" customHeight="1" x14ac:dyDescent="0.2">
      <c r="A309" s="37" t="s">
        <v>1043</v>
      </c>
      <c r="B309" s="37" t="s">
        <v>1052</v>
      </c>
      <c r="C309" s="39">
        <v>500000</v>
      </c>
      <c r="D309" s="66" t="s">
        <v>81</v>
      </c>
      <c r="E309" s="67" t="s">
        <v>82</v>
      </c>
      <c r="F309" s="145">
        <v>16</v>
      </c>
      <c r="G309" s="45">
        <v>5.3650000000000002</v>
      </c>
      <c r="H309" s="45">
        <v>2.9990000000000001</v>
      </c>
      <c r="I309" s="45">
        <v>1.1659999999999999</v>
      </c>
      <c r="J309" s="44">
        <v>4.3929999999999998</v>
      </c>
      <c r="K309" s="48">
        <f t="shared" si="88"/>
        <v>4.2523333333333335</v>
      </c>
      <c r="L309" s="48">
        <f t="shared" si="89"/>
        <v>3.6413333333333333</v>
      </c>
      <c r="M309" s="48">
        <f t="shared" si="87"/>
        <v>2.8526666666666665</v>
      </c>
      <c r="N309" s="52">
        <f t="shared" si="90"/>
        <v>3.4807500000000005</v>
      </c>
      <c r="O309" s="54" t="s">
        <v>1053</v>
      </c>
      <c r="P309" s="37"/>
      <c r="Q309" s="37" t="s">
        <v>1049</v>
      </c>
    </row>
    <row r="310" spans="1:17" ht="12.75" customHeight="1" x14ac:dyDescent="0.2">
      <c r="A310" s="37" t="s">
        <v>1043</v>
      </c>
      <c r="B310" s="37" t="s">
        <v>1054</v>
      </c>
      <c r="C310" s="39">
        <v>30000</v>
      </c>
      <c r="D310" s="66" t="s">
        <v>81</v>
      </c>
      <c r="E310" s="42" t="s">
        <v>82</v>
      </c>
      <c r="F310" s="145">
        <v>10</v>
      </c>
      <c r="G310" s="44">
        <v>5.9020000000000001</v>
      </c>
      <c r="H310" s="45">
        <v>2.9990000000000001</v>
      </c>
      <c r="I310" s="45">
        <v>0.83299999999999996</v>
      </c>
      <c r="J310" s="44">
        <v>4.6959999999999997</v>
      </c>
      <c r="K310" s="48">
        <f t="shared" si="88"/>
        <v>4.5323333333333329</v>
      </c>
      <c r="L310" s="163">
        <f t="shared" si="89"/>
        <v>3.8103333333333338</v>
      </c>
      <c r="M310" s="48">
        <f t="shared" si="87"/>
        <v>2.8426666666666667</v>
      </c>
      <c r="N310" s="82">
        <f t="shared" si="90"/>
        <v>3.6074999999999999</v>
      </c>
      <c r="O310" s="54" t="s">
        <v>1055</v>
      </c>
      <c r="P310" s="37"/>
      <c r="Q310" s="37" t="s">
        <v>1056</v>
      </c>
    </row>
    <row r="311" spans="1:17" ht="12.75" customHeight="1" x14ac:dyDescent="0.2">
      <c r="A311" s="37"/>
      <c r="B311" s="37"/>
      <c r="C311" s="66"/>
      <c r="D311" s="66"/>
      <c r="E311" s="67"/>
      <c r="F311" s="71"/>
      <c r="G311" s="72"/>
      <c r="H311" s="72"/>
      <c r="I311" s="72"/>
      <c r="J311" s="72"/>
      <c r="K311" s="48"/>
      <c r="L311" s="48"/>
      <c r="M311" s="48"/>
      <c r="N311" s="52"/>
      <c r="O311" s="38" t="s">
        <v>658</v>
      </c>
      <c r="P311" s="37"/>
      <c r="Q311" s="37"/>
    </row>
    <row r="312" spans="1:17" ht="12.75" customHeight="1" x14ac:dyDescent="0.2">
      <c r="A312" s="20" t="s">
        <v>1057</v>
      </c>
      <c r="B312" s="22"/>
      <c r="C312" s="73"/>
      <c r="D312" s="24"/>
      <c r="E312" s="74"/>
      <c r="F312" s="75"/>
      <c r="G312" s="76"/>
      <c r="H312" s="76"/>
      <c r="I312" s="76"/>
      <c r="J312" s="76"/>
      <c r="K312" s="77"/>
      <c r="L312" s="78"/>
      <c r="M312" s="78"/>
      <c r="N312" s="34"/>
      <c r="O312" s="36"/>
      <c r="P312" s="36"/>
      <c r="Q312" s="36"/>
    </row>
    <row r="313" spans="1:17" ht="12.75" customHeight="1" x14ac:dyDescent="0.2">
      <c r="A313" s="37" t="s">
        <v>1057</v>
      </c>
      <c r="B313" s="37" t="s">
        <v>1058</v>
      </c>
      <c r="C313" s="39">
        <v>1500000</v>
      </c>
      <c r="D313" s="66" t="s">
        <v>81</v>
      </c>
      <c r="E313" s="67" t="s">
        <v>82</v>
      </c>
      <c r="F313" s="145">
        <v>1</v>
      </c>
      <c r="G313" s="45">
        <v>2.9510000000000001</v>
      </c>
      <c r="H313" s="45">
        <v>2.75</v>
      </c>
      <c r="I313" s="45">
        <v>0.66600000000000004</v>
      </c>
      <c r="J313" s="44">
        <v>7.5750000000000002</v>
      </c>
      <c r="K313" s="48">
        <f t="shared" ref="K313:K315" si="91">(H313+G313+J313)/3</f>
        <v>4.4253333333333336</v>
      </c>
      <c r="L313" s="48">
        <f t="shared" ref="L313:L315" si="92">(G313+I313+J313)/3</f>
        <v>3.7306666666666666</v>
      </c>
      <c r="M313" s="48">
        <f t="shared" ref="M313:M316" si="93">(H313+J313+I313)/3</f>
        <v>3.6636666666666664</v>
      </c>
      <c r="N313" s="52">
        <f t="shared" ref="N313:N315" si="94">(G313+I313+H313+J313)/4</f>
        <v>3.4855</v>
      </c>
      <c r="O313" s="54" t="s">
        <v>1059</v>
      </c>
      <c r="P313" s="37" t="s">
        <v>1060</v>
      </c>
      <c r="Q313" s="38" t="s">
        <v>1061</v>
      </c>
    </row>
    <row r="314" spans="1:17" ht="12.75" customHeight="1" x14ac:dyDescent="0.2">
      <c r="A314" s="37" t="s">
        <v>1057</v>
      </c>
      <c r="B314" s="37" t="s">
        <v>1062</v>
      </c>
      <c r="C314" s="39">
        <v>450000</v>
      </c>
      <c r="D314" s="66" t="s">
        <v>81</v>
      </c>
      <c r="E314" s="67" t="s">
        <v>82</v>
      </c>
      <c r="F314" s="145">
        <v>10</v>
      </c>
      <c r="G314" s="45">
        <v>5.9020000000000001</v>
      </c>
      <c r="H314" s="45">
        <v>2.75</v>
      </c>
      <c r="I314" s="44">
        <v>1</v>
      </c>
      <c r="J314" s="45">
        <v>5</v>
      </c>
      <c r="K314" s="48">
        <f t="shared" si="91"/>
        <v>4.5506666666666673</v>
      </c>
      <c r="L314" s="48">
        <f t="shared" si="92"/>
        <v>3.9673333333333338</v>
      </c>
      <c r="M314" s="48">
        <f t="shared" si="93"/>
        <v>2.9166666666666665</v>
      </c>
      <c r="N314" s="52">
        <f t="shared" si="94"/>
        <v>3.6630000000000003</v>
      </c>
      <c r="O314" s="54" t="s">
        <v>1063</v>
      </c>
      <c r="P314" s="37"/>
      <c r="Q314" s="37" t="s">
        <v>1064</v>
      </c>
    </row>
    <row r="315" spans="1:17" ht="12.75" customHeight="1" x14ac:dyDescent="0.2">
      <c r="A315" s="37" t="s">
        <v>1057</v>
      </c>
      <c r="B315" s="37" t="s">
        <v>1065</v>
      </c>
      <c r="C315" s="39">
        <v>225000</v>
      </c>
      <c r="D315" s="66" t="s">
        <v>81</v>
      </c>
      <c r="E315" s="42" t="s">
        <v>82</v>
      </c>
      <c r="F315" s="43">
        <v>4</v>
      </c>
      <c r="G315" s="44">
        <v>6.9749999999999996</v>
      </c>
      <c r="H315" s="44">
        <v>4.5</v>
      </c>
      <c r="I315" s="44">
        <v>1</v>
      </c>
      <c r="J315" s="45">
        <v>5.7569999999999997</v>
      </c>
      <c r="K315" s="48">
        <f t="shared" si="91"/>
        <v>5.7439999999999998</v>
      </c>
      <c r="L315" s="167">
        <f t="shared" si="92"/>
        <v>4.5773333333333328</v>
      </c>
      <c r="M315" s="163">
        <f t="shared" si="93"/>
        <v>3.7523333333333331</v>
      </c>
      <c r="N315" s="52">
        <f t="shared" si="94"/>
        <v>4.5579999999999998</v>
      </c>
      <c r="O315" s="54" t="s">
        <v>1066</v>
      </c>
      <c r="P315" s="37"/>
      <c r="Q315" s="37" t="s">
        <v>799</v>
      </c>
    </row>
    <row r="316" spans="1:17" ht="12.75" customHeight="1" x14ac:dyDescent="0.2">
      <c r="A316" s="168" t="s">
        <v>1057</v>
      </c>
      <c r="B316" s="168" t="s">
        <v>1067</v>
      </c>
      <c r="C316" s="169" t="s">
        <v>81</v>
      </c>
      <c r="D316" s="169" t="s">
        <v>81</v>
      </c>
      <c r="E316" s="168" t="s">
        <v>82</v>
      </c>
      <c r="F316" s="170">
        <v>2</v>
      </c>
      <c r="G316" s="171">
        <v>5.9</v>
      </c>
      <c r="H316" s="171">
        <v>5.8</v>
      </c>
      <c r="I316" s="171">
        <v>3.8</v>
      </c>
      <c r="J316" s="171">
        <v>4.8</v>
      </c>
      <c r="K316" s="172">
        <v>5.03</v>
      </c>
      <c r="L316" s="172">
        <v>5.4749999999999996</v>
      </c>
      <c r="M316" s="152">
        <f t="shared" si="93"/>
        <v>4.8</v>
      </c>
      <c r="N316" s="173">
        <f>(G316+I316+H316+J316)/4</f>
        <v>5.0750000000000002</v>
      </c>
      <c r="O316" s="165" t="str">
        <f>HYPERLINK("http://i.imgur.com/FZsCYQUs.jpg","http://i.imgur.com/FZsCYQUs.jpg ")</f>
        <v xml:space="preserve">http://i.imgur.com/FZsCYQUs.jpg </v>
      </c>
      <c r="P316" s="116" t="s">
        <v>1068</v>
      </c>
      <c r="Q316" s="133" t="s">
        <v>1064</v>
      </c>
    </row>
    <row r="317" spans="1:17" ht="12.75" customHeight="1" x14ac:dyDescent="0.2">
      <c r="A317" s="37"/>
      <c r="B317" s="37"/>
      <c r="C317" s="66"/>
      <c r="D317" s="66"/>
      <c r="E317" s="67"/>
      <c r="F317" s="71"/>
      <c r="G317" s="72"/>
      <c r="H317" s="72"/>
      <c r="I317" s="72"/>
      <c r="J317" s="72"/>
      <c r="K317" s="48"/>
      <c r="L317" s="48"/>
      <c r="M317" s="48"/>
      <c r="N317" s="52"/>
      <c r="O317" s="37"/>
      <c r="P317" s="37"/>
      <c r="Q317" s="37"/>
    </row>
    <row r="318" spans="1:17" ht="12.75" customHeight="1" x14ac:dyDescent="0.2">
      <c r="A318" s="20" t="s">
        <v>1069</v>
      </c>
      <c r="B318" s="22"/>
      <c r="C318" s="73"/>
      <c r="D318" s="24"/>
      <c r="E318" s="74"/>
      <c r="F318" s="75"/>
      <c r="G318" s="76"/>
      <c r="H318" s="76"/>
      <c r="I318" s="76"/>
      <c r="J318" s="76"/>
      <c r="K318" s="77"/>
      <c r="L318" s="78"/>
      <c r="M318" s="78"/>
      <c r="N318" s="34"/>
      <c r="O318" s="36"/>
      <c r="P318" s="36"/>
      <c r="Q318" s="36"/>
    </row>
    <row r="319" spans="1:17" ht="12.75" customHeight="1" x14ac:dyDescent="0.2">
      <c r="A319" s="37" t="s">
        <v>1069</v>
      </c>
      <c r="B319" s="38" t="s">
        <v>1070</v>
      </c>
      <c r="C319" s="39">
        <v>32500</v>
      </c>
      <c r="D319" s="66" t="s">
        <v>81</v>
      </c>
      <c r="E319" s="67" t="s">
        <v>82</v>
      </c>
      <c r="F319" s="43">
        <v>6</v>
      </c>
      <c r="G319" s="45">
        <v>5.3650000000000002</v>
      </c>
      <c r="H319" s="45">
        <v>2.75</v>
      </c>
      <c r="I319" s="45">
        <v>0.83299999999999996</v>
      </c>
      <c r="J319" s="45">
        <v>4.5449999999999999</v>
      </c>
      <c r="K319" s="48">
        <f t="shared" ref="K319:K327" si="95">(H319+G319+J319)/3</f>
        <v>4.22</v>
      </c>
      <c r="L319" s="48">
        <f t="shared" ref="L319:L327" si="96">(G319+I319+J319)/3</f>
        <v>3.581</v>
      </c>
      <c r="M319" s="48">
        <f t="shared" ref="M319:M327" si="97">(H319+J319+I319)/3</f>
        <v>2.7093333333333334</v>
      </c>
      <c r="N319" s="52">
        <f t="shared" ref="N319:N327" si="98">(G319+I319+H319+J319)/4</f>
        <v>3.3732500000000001</v>
      </c>
      <c r="O319" s="54" t="s">
        <v>1071</v>
      </c>
      <c r="P319" s="37"/>
      <c r="Q319" s="37" t="s">
        <v>1072</v>
      </c>
    </row>
    <row r="320" spans="1:17" ht="12.75" customHeight="1" x14ac:dyDescent="0.2">
      <c r="A320" s="37" t="s">
        <v>1069</v>
      </c>
      <c r="B320" s="38" t="s">
        <v>1073</v>
      </c>
      <c r="C320" s="39">
        <v>27000</v>
      </c>
      <c r="D320" s="66" t="s">
        <v>81</v>
      </c>
      <c r="E320" s="67" t="s">
        <v>82</v>
      </c>
      <c r="F320" s="43">
        <v>6</v>
      </c>
      <c r="G320" s="45">
        <v>5.3650000000000002</v>
      </c>
      <c r="H320" s="45">
        <v>2.75</v>
      </c>
      <c r="I320" s="45">
        <v>0.83299999999999996</v>
      </c>
      <c r="J320" s="45">
        <v>4.5449999999999999</v>
      </c>
      <c r="K320" s="48">
        <f t="shared" si="95"/>
        <v>4.22</v>
      </c>
      <c r="L320" s="48">
        <f t="shared" si="96"/>
        <v>3.581</v>
      </c>
      <c r="M320" s="48">
        <f t="shared" si="97"/>
        <v>2.7093333333333334</v>
      </c>
      <c r="N320" s="52">
        <f t="shared" si="98"/>
        <v>3.3732500000000001</v>
      </c>
      <c r="O320" s="54" t="s">
        <v>1071</v>
      </c>
      <c r="P320" s="37"/>
      <c r="Q320" s="37" t="s">
        <v>1072</v>
      </c>
    </row>
    <row r="321" spans="1:17" ht="12.75" customHeight="1" x14ac:dyDescent="0.2">
      <c r="A321" s="37" t="s">
        <v>1069</v>
      </c>
      <c r="B321" s="37" t="s">
        <v>1074</v>
      </c>
      <c r="C321" s="66" t="s">
        <v>81</v>
      </c>
      <c r="D321" s="67" t="s">
        <v>885</v>
      </c>
      <c r="E321" s="67" t="s">
        <v>885</v>
      </c>
      <c r="F321" s="43">
        <v>2</v>
      </c>
      <c r="G321" s="45">
        <v>6.5990000000000002</v>
      </c>
      <c r="H321" s="44">
        <v>5.2489999999999997</v>
      </c>
      <c r="I321" s="44">
        <v>2.6659999999999999</v>
      </c>
      <c r="J321" s="45">
        <v>5</v>
      </c>
      <c r="K321" s="48">
        <f t="shared" si="95"/>
        <v>5.6159999999999997</v>
      </c>
      <c r="L321" s="48">
        <f t="shared" si="96"/>
        <v>4.7549999999999999</v>
      </c>
      <c r="M321" s="48">
        <f t="shared" si="97"/>
        <v>4.3049999999999997</v>
      </c>
      <c r="N321" s="82">
        <f t="shared" si="98"/>
        <v>4.8784999999999998</v>
      </c>
      <c r="O321" s="54" t="s">
        <v>1075</v>
      </c>
      <c r="P321" s="37"/>
      <c r="Q321" s="37" t="s">
        <v>1076</v>
      </c>
    </row>
    <row r="322" spans="1:17" ht="12.75" customHeight="1" x14ac:dyDescent="0.2">
      <c r="A322" s="37" t="s">
        <v>1069</v>
      </c>
      <c r="B322" s="37" t="s">
        <v>1077</v>
      </c>
      <c r="C322" s="66" t="s">
        <v>81</v>
      </c>
      <c r="D322" s="67" t="s">
        <v>885</v>
      </c>
      <c r="E322" s="67" t="s">
        <v>885</v>
      </c>
      <c r="F322" s="43">
        <v>2</v>
      </c>
      <c r="G322" s="44">
        <v>6.9749999999999996</v>
      </c>
      <c r="H322" s="45">
        <v>3.9990000000000001</v>
      </c>
      <c r="I322" s="45">
        <v>0.83299999999999996</v>
      </c>
      <c r="J322" s="44">
        <v>5.3029999999999999</v>
      </c>
      <c r="K322" s="48">
        <f t="shared" si="95"/>
        <v>5.4256666666666673</v>
      </c>
      <c r="L322" s="48">
        <f t="shared" si="96"/>
        <v>4.3703333333333338</v>
      </c>
      <c r="M322" s="48">
        <f t="shared" si="97"/>
        <v>3.3783333333333334</v>
      </c>
      <c r="N322" s="52">
        <f t="shared" si="98"/>
        <v>4.2774999999999999</v>
      </c>
      <c r="O322" s="54" t="s">
        <v>1078</v>
      </c>
      <c r="P322" s="37"/>
      <c r="Q322" s="37"/>
    </row>
    <row r="323" spans="1:17" ht="12.75" customHeight="1" x14ac:dyDescent="0.2">
      <c r="A323" s="37" t="s">
        <v>1069</v>
      </c>
      <c r="B323" s="37" t="s">
        <v>1079</v>
      </c>
      <c r="C323" s="66" t="s">
        <v>81</v>
      </c>
      <c r="D323" s="67" t="s">
        <v>885</v>
      </c>
      <c r="E323" s="67" t="s">
        <v>885</v>
      </c>
      <c r="F323" s="43">
        <v>2</v>
      </c>
      <c r="G323" s="45">
        <v>6.4379999999999997</v>
      </c>
      <c r="H323" s="44">
        <v>5.2489999999999997</v>
      </c>
      <c r="I323" s="44">
        <v>2.6659999999999999</v>
      </c>
      <c r="J323" s="45">
        <v>4.6959999999999997</v>
      </c>
      <c r="K323" s="48">
        <f t="shared" si="95"/>
        <v>5.4609999999999994</v>
      </c>
      <c r="L323" s="48">
        <f t="shared" si="96"/>
        <v>4.5999999999999996</v>
      </c>
      <c r="M323" s="48">
        <f t="shared" si="97"/>
        <v>4.2036666666666669</v>
      </c>
      <c r="N323" s="52">
        <f t="shared" si="98"/>
        <v>4.7622499999999999</v>
      </c>
      <c r="O323" s="54" t="s">
        <v>1080</v>
      </c>
      <c r="P323" s="37"/>
      <c r="Q323" s="37"/>
    </row>
    <row r="324" spans="1:17" ht="12.75" customHeight="1" x14ac:dyDescent="0.2">
      <c r="A324" s="37" t="s">
        <v>1069</v>
      </c>
      <c r="B324" s="37" t="s">
        <v>1081</v>
      </c>
      <c r="C324" s="66" t="s">
        <v>81</v>
      </c>
      <c r="D324" s="67" t="s">
        <v>885</v>
      </c>
      <c r="E324" s="67" t="s">
        <v>885</v>
      </c>
      <c r="F324" s="43">
        <v>2</v>
      </c>
      <c r="G324" s="45">
        <v>6.4379999999999997</v>
      </c>
      <c r="H324" s="45">
        <v>3.5</v>
      </c>
      <c r="I324" s="45">
        <v>0.83299999999999996</v>
      </c>
      <c r="J324" s="45">
        <v>5</v>
      </c>
      <c r="K324" s="48">
        <f t="shared" si="95"/>
        <v>4.9793333333333329</v>
      </c>
      <c r="L324" s="48">
        <f t="shared" si="96"/>
        <v>4.0903333333333336</v>
      </c>
      <c r="M324" s="48">
        <f t="shared" si="97"/>
        <v>3.1110000000000002</v>
      </c>
      <c r="N324" s="52">
        <f t="shared" si="98"/>
        <v>3.9427500000000002</v>
      </c>
      <c r="O324" s="54" t="s">
        <v>1082</v>
      </c>
      <c r="P324" s="37"/>
      <c r="Q324" s="37"/>
    </row>
    <row r="325" spans="1:17" ht="12.75" customHeight="1" x14ac:dyDescent="0.2">
      <c r="A325" s="37" t="s">
        <v>1069</v>
      </c>
      <c r="B325" s="37" t="s">
        <v>1083</v>
      </c>
      <c r="C325" s="66" t="s">
        <v>81</v>
      </c>
      <c r="D325" s="67" t="s">
        <v>81</v>
      </c>
      <c r="E325" s="67" t="s">
        <v>82</v>
      </c>
      <c r="F325" s="43">
        <v>2</v>
      </c>
      <c r="G325" s="45">
        <v>6.17</v>
      </c>
      <c r="H325" s="45">
        <v>3.9990000000000001</v>
      </c>
      <c r="I325" s="44">
        <v>2.6659999999999999</v>
      </c>
      <c r="J325" s="45">
        <v>4.6959999999999997</v>
      </c>
      <c r="K325" s="48">
        <f t="shared" si="95"/>
        <v>4.9550000000000001</v>
      </c>
      <c r="L325" s="48">
        <f t="shared" si="96"/>
        <v>4.5106666666666664</v>
      </c>
      <c r="M325" s="48">
        <f t="shared" si="97"/>
        <v>3.7870000000000004</v>
      </c>
      <c r="N325" s="52">
        <f t="shared" si="98"/>
        <v>4.3827499999999997</v>
      </c>
      <c r="O325" s="54" t="s">
        <v>1084</v>
      </c>
      <c r="P325" s="37"/>
      <c r="Q325" s="37" t="s">
        <v>1085</v>
      </c>
    </row>
    <row r="326" spans="1:17" ht="12.75" customHeight="1" x14ac:dyDescent="0.2">
      <c r="A326" s="37" t="s">
        <v>1069</v>
      </c>
      <c r="B326" s="37" t="s">
        <v>1086</v>
      </c>
      <c r="C326" s="66" t="s">
        <v>81</v>
      </c>
      <c r="D326" s="67" t="s">
        <v>81</v>
      </c>
      <c r="E326" s="67" t="s">
        <v>82</v>
      </c>
      <c r="F326" s="43">
        <v>2</v>
      </c>
      <c r="G326" s="45">
        <v>6.4379999999999997</v>
      </c>
      <c r="H326" s="45">
        <v>2.9990000000000001</v>
      </c>
      <c r="I326" s="45">
        <v>0.83299999999999996</v>
      </c>
      <c r="J326" s="45">
        <v>5</v>
      </c>
      <c r="K326" s="48">
        <f t="shared" si="95"/>
        <v>4.8123333333333331</v>
      </c>
      <c r="L326" s="48">
        <f t="shared" si="96"/>
        <v>4.0903333333333336</v>
      </c>
      <c r="M326" s="48">
        <f t="shared" si="97"/>
        <v>2.9440000000000004</v>
      </c>
      <c r="N326" s="52">
        <f t="shared" si="98"/>
        <v>3.8174999999999999</v>
      </c>
      <c r="O326" s="54" t="s">
        <v>1087</v>
      </c>
      <c r="P326" s="37" t="s">
        <v>1088</v>
      </c>
      <c r="Q326" s="37"/>
    </row>
    <row r="327" spans="1:17" ht="12.75" customHeight="1" x14ac:dyDescent="0.2">
      <c r="A327" s="37" t="s">
        <v>1069</v>
      </c>
      <c r="B327" s="37" t="s">
        <v>1089</v>
      </c>
      <c r="C327" s="66" t="s">
        <v>81</v>
      </c>
      <c r="D327" s="67" t="s">
        <v>885</v>
      </c>
      <c r="E327" s="67" t="s">
        <v>885</v>
      </c>
      <c r="F327" s="43">
        <v>2</v>
      </c>
      <c r="G327" s="45">
        <v>5.9020000000000001</v>
      </c>
      <c r="H327" s="45">
        <v>2.9990000000000001</v>
      </c>
      <c r="I327" s="45">
        <v>1</v>
      </c>
      <c r="J327" s="45">
        <v>5</v>
      </c>
      <c r="K327" s="48">
        <f t="shared" si="95"/>
        <v>4.6336666666666666</v>
      </c>
      <c r="L327" s="48">
        <f t="shared" si="96"/>
        <v>3.9673333333333338</v>
      </c>
      <c r="M327" s="48">
        <f t="shared" si="97"/>
        <v>2.9996666666666667</v>
      </c>
      <c r="N327" s="52">
        <f t="shared" si="98"/>
        <v>3.72525</v>
      </c>
      <c r="O327" s="54" t="s">
        <v>1090</v>
      </c>
      <c r="P327" s="37" t="s">
        <v>1091</v>
      </c>
      <c r="Q327" s="37" t="s">
        <v>1092</v>
      </c>
    </row>
    <row r="328" spans="1:17" ht="12.75" customHeight="1" x14ac:dyDescent="0.2">
      <c r="A328" s="37"/>
      <c r="B328" s="37"/>
      <c r="C328" s="66"/>
      <c r="D328" s="66"/>
      <c r="E328" s="67"/>
      <c r="F328" s="71"/>
      <c r="G328" s="72"/>
      <c r="H328" s="72"/>
      <c r="I328" s="72"/>
      <c r="J328" s="72"/>
      <c r="K328" s="48"/>
      <c r="L328" s="48"/>
      <c r="M328" s="48"/>
      <c r="N328" s="52"/>
      <c r="O328" s="37"/>
      <c r="P328" s="37"/>
      <c r="Q328" s="37"/>
    </row>
    <row r="329" spans="1:17" ht="12.75" customHeight="1" x14ac:dyDescent="0.2">
      <c r="A329" s="20" t="s">
        <v>1093</v>
      </c>
      <c r="B329" s="22"/>
      <c r="C329" s="73"/>
      <c r="D329" s="24"/>
      <c r="E329" s="74"/>
      <c r="F329" s="75"/>
      <c r="G329" s="76"/>
      <c r="H329" s="76"/>
      <c r="I329" s="76"/>
      <c r="J329" s="76"/>
      <c r="K329" s="77"/>
      <c r="L329" s="78"/>
      <c r="M329" s="78"/>
      <c r="N329" s="34"/>
      <c r="O329" s="36"/>
      <c r="P329" s="36"/>
      <c r="Q329" s="36"/>
    </row>
    <row r="330" spans="1:17" ht="12.75" customHeight="1" x14ac:dyDescent="0.2">
      <c r="A330" s="37" t="s">
        <v>1093</v>
      </c>
      <c r="B330" s="37" t="s">
        <v>1094</v>
      </c>
      <c r="C330" s="39">
        <v>1000000</v>
      </c>
      <c r="D330" s="66" t="s">
        <v>81</v>
      </c>
      <c r="E330" s="67" t="s">
        <v>82</v>
      </c>
      <c r="F330" s="43">
        <v>1</v>
      </c>
      <c r="G330" s="45">
        <v>1.877</v>
      </c>
      <c r="H330" s="45">
        <v>3.9990000000000001</v>
      </c>
      <c r="I330" s="45">
        <v>1</v>
      </c>
      <c r="J330" s="45">
        <v>4.3929999999999998</v>
      </c>
      <c r="K330" s="48">
        <f t="shared" ref="K330:K332" si="99">(H330+G330+J330)/3</f>
        <v>3.423</v>
      </c>
      <c r="L330" s="48">
        <f t="shared" ref="L330:L332" si="100">(G330+I330+J330)/3</f>
        <v>2.4233333333333333</v>
      </c>
      <c r="M330" s="48">
        <f t="shared" ref="M330:M332" si="101">(H330+J330+I330)/3</f>
        <v>3.1306666666666665</v>
      </c>
      <c r="N330" s="52">
        <f t="shared" ref="N330:N332" si="102">(G330+I330+H330+J330)/4</f>
        <v>2.8172499999999996</v>
      </c>
      <c r="O330" s="54" t="s">
        <v>1095</v>
      </c>
      <c r="P330" s="37"/>
      <c r="Q330" s="37" t="s">
        <v>1096</v>
      </c>
    </row>
    <row r="331" spans="1:17" ht="12.75" customHeight="1" x14ac:dyDescent="0.2">
      <c r="A331" s="38" t="s">
        <v>1093</v>
      </c>
      <c r="B331" s="38" t="s">
        <v>1097</v>
      </c>
      <c r="C331" s="39">
        <v>375000</v>
      </c>
      <c r="D331" s="39" t="s">
        <v>81</v>
      </c>
      <c r="E331" s="42" t="s">
        <v>82</v>
      </c>
      <c r="F331" s="43">
        <v>6</v>
      </c>
      <c r="G331" s="44">
        <v>6.9749999999999996</v>
      </c>
      <c r="H331" s="44">
        <v>5.2489999999999997</v>
      </c>
      <c r="I331" s="44">
        <v>2</v>
      </c>
      <c r="J331" s="44">
        <v>6.06</v>
      </c>
      <c r="K331" s="48">
        <f t="shared" si="99"/>
        <v>6.094666666666666</v>
      </c>
      <c r="L331" s="163">
        <f t="shared" si="100"/>
        <v>5.0116666666666667</v>
      </c>
      <c r="M331" s="163">
        <f t="shared" si="101"/>
        <v>4.4363333333333328</v>
      </c>
      <c r="N331" s="82">
        <f t="shared" si="102"/>
        <v>5.0709999999999997</v>
      </c>
      <c r="O331" s="30" t="str">
        <f>HYPERLINK("http://i.imgur.com/RSVjeqO.jpg","http://i.imgur.com/RSVjeqO.jpg ")</f>
        <v xml:space="preserve">http://i.imgur.com/RSVjeqO.jpg </v>
      </c>
      <c r="P331" s="38" t="s">
        <v>424</v>
      </c>
      <c r="Q331" s="38" t="s">
        <v>1098</v>
      </c>
    </row>
    <row r="332" spans="1:17" ht="12.75" customHeight="1" x14ac:dyDescent="0.2">
      <c r="A332" s="37" t="s">
        <v>1093</v>
      </c>
      <c r="B332" s="37" t="s">
        <v>1099</v>
      </c>
      <c r="C332" s="66" t="s">
        <v>81</v>
      </c>
      <c r="D332" s="66" t="s">
        <v>81</v>
      </c>
      <c r="E332" s="67" t="s">
        <v>82</v>
      </c>
      <c r="F332" s="43">
        <v>1</v>
      </c>
      <c r="G332" s="45">
        <v>0.80400000000000005</v>
      </c>
      <c r="H332" s="45">
        <v>3.5</v>
      </c>
      <c r="I332" s="45">
        <v>0.66600000000000004</v>
      </c>
      <c r="J332" s="45">
        <v>3.3330000000000002</v>
      </c>
      <c r="K332" s="48">
        <f t="shared" si="99"/>
        <v>2.545666666666667</v>
      </c>
      <c r="L332" s="48">
        <f t="shared" si="100"/>
        <v>1.6010000000000002</v>
      </c>
      <c r="M332" s="48">
        <f t="shared" si="101"/>
        <v>2.4996666666666667</v>
      </c>
      <c r="N332" s="52">
        <f t="shared" si="102"/>
        <v>2.0757500000000002</v>
      </c>
      <c r="O332" s="54" t="s">
        <v>1100</v>
      </c>
      <c r="P332" s="37" t="s">
        <v>1101</v>
      </c>
      <c r="Q332" s="37"/>
    </row>
    <row r="333" spans="1:17" ht="12.75" customHeight="1" x14ac:dyDescent="0.2">
      <c r="A333" s="37"/>
      <c r="B333" s="37"/>
      <c r="C333" s="66"/>
      <c r="D333" s="66"/>
      <c r="E333" s="67"/>
      <c r="F333" s="71"/>
      <c r="G333" s="72"/>
      <c r="H333" s="72"/>
      <c r="I333" s="72"/>
      <c r="J333" s="72"/>
      <c r="K333" s="48"/>
      <c r="L333" s="48"/>
      <c r="M333" s="48"/>
      <c r="N333" s="52"/>
      <c r="O333" s="38" t="s">
        <v>658</v>
      </c>
      <c r="P333" s="37"/>
      <c r="Q333" s="37"/>
    </row>
    <row r="334" spans="1:17" ht="12.75" customHeight="1" x14ac:dyDescent="0.2">
      <c r="A334" s="20" t="s">
        <v>1102</v>
      </c>
      <c r="B334" s="22"/>
      <c r="C334" s="73"/>
      <c r="D334" s="24"/>
      <c r="E334" s="74"/>
      <c r="F334" s="75"/>
      <c r="G334" s="76"/>
      <c r="H334" s="76"/>
      <c r="I334" s="76"/>
      <c r="J334" s="76"/>
      <c r="K334" s="77"/>
      <c r="L334" s="78"/>
      <c r="M334" s="78"/>
      <c r="N334" s="34"/>
      <c r="O334" s="36"/>
      <c r="P334" s="36"/>
      <c r="Q334" s="36"/>
    </row>
    <row r="335" spans="1:17" ht="12.75" customHeight="1" x14ac:dyDescent="0.2">
      <c r="A335" s="116" t="s">
        <v>1102</v>
      </c>
      <c r="B335" s="116" t="s">
        <v>1103</v>
      </c>
      <c r="C335" s="39">
        <v>2295000</v>
      </c>
      <c r="D335" s="39" t="s">
        <v>81</v>
      </c>
      <c r="E335" s="39" t="s">
        <v>81</v>
      </c>
      <c r="F335" s="43">
        <v>4</v>
      </c>
      <c r="G335" s="44">
        <v>7.6509999999999998</v>
      </c>
      <c r="H335" s="45">
        <v>9.8209999999999997</v>
      </c>
      <c r="I335" s="151">
        <v>10</v>
      </c>
      <c r="J335" s="45">
        <v>9.7970000000000006</v>
      </c>
      <c r="K335" s="64">
        <f>(H335+G335+J335)/3</f>
        <v>9.0896666666666679</v>
      </c>
      <c r="L335" s="64">
        <f>(G335+I335+J335)/3</f>
        <v>9.1493333333333329</v>
      </c>
      <c r="M335" s="64">
        <f t="shared" ref="M335:M348" si="103">(H335+J335+I335)/3</f>
        <v>9.8726666666666674</v>
      </c>
      <c r="N335" s="65">
        <f>(G335+I335+H335+J335)/4</f>
        <v>9.3172500000000014</v>
      </c>
      <c r="O335" s="30" t="s">
        <v>1104</v>
      </c>
      <c r="P335" s="38" t="s">
        <v>247</v>
      </c>
      <c r="Q335" s="119" t="s">
        <v>1105</v>
      </c>
    </row>
    <row r="336" spans="1:17" ht="12.75" customHeight="1" x14ac:dyDescent="0.2">
      <c r="A336" s="116" t="s">
        <v>1102</v>
      </c>
      <c r="B336" s="116" t="s">
        <v>1106</v>
      </c>
      <c r="C336" s="39">
        <v>5150000</v>
      </c>
      <c r="D336" s="39" t="s">
        <v>81</v>
      </c>
      <c r="E336" s="39" t="s">
        <v>81</v>
      </c>
      <c r="F336" s="43">
        <v>4</v>
      </c>
      <c r="G336" s="44">
        <v>7.6749999999999998</v>
      </c>
      <c r="H336" s="45">
        <v>9.9700000000000006</v>
      </c>
      <c r="I336" s="151">
        <v>10</v>
      </c>
      <c r="J336" s="45">
        <v>9.5329999999999995</v>
      </c>
      <c r="K336" s="48">
        <f t="shared" ref="K336:K338" si="104">(H336+G336+J336)/3</f>
        <v>9.059333333333333</v>
      </c>
      <c r="L336" s="48">
        <f t="shared" ref="L336:L338" si="105">(G336+I336+J336)/3</f>
        <v>9.0693333333333328</v>
      </c>
      <c r="M336" s="48">
        <f t="shared" si="103"/>
        <v>9.8343333333333334</v>
      </c>
      <c r="N336" s="52">
        <f t="shared" ref="N336:N338" si="106">(G336+I336+H336+J336)/4</f>
        <v>9.2945000000000011</v>
      </c>
      <c r="O336" s="30" t="s">
        <v>1107</v>
      </c>
      <c r="P336" s="38" t="s">
        <v>1108</v>
      </c>
      <c r="Q336" s="119" t="s">
        <v>1109</v>
      </c>
    </row>
    <row r="337" spans="1:17" ht="12.75" customHeight="1" x14ac:dyDescent="0.2">
      <c r="A337" s="38" t="s">
        <v>1102</v>
      </c>
      <c r="B337" s="38" t="s">
        <v>1110</v>
      </c>
      <c r="C337" s="39">
        <v>2850000</v>
      </c>
      <c r="D337" s="39" t="s">
        <v>81</v>
      </c>
      <c r="E337" s="39" t="s">
        <v>81</v>
      </c>
      <c r="F337" s="43">
        <v>4</v>
      </c>
      <c r="G337" s="44">
        <v>7.9139999999999997</v>
      </c>
      <c r="H337" s="45">
        <v>9.4640000000000004</v>
      </c>
      <c r="I337" s="151">
        <v>10</v>
      </c>
      <c r="J337" s="45">
        <v>8.4510000000000005</v>
      </c>
      <c r="K337" s="48">
        <f t="shared" si="104"/>
        <v>8.6096666666666675</v>
      </c>
      <c r="L337" s="48">
        <f t="shared" si="105"/>
        <v>8.788333333333334</v>
      </c>
      <c r="M337" s="48">
        <f t="shared" si="103"/>
        <v>9.3049999999999997</v>
      </c>
      <c r="N337" s="52">
        <f t="shared" si="106"/>
        <v>8.9572500000000002</v>
      </c>
      <c r="O337" s="30" t="str">
        <f>HYPERLINK("http://i.imgur.com/amdcdVQ.jpg","http://i.imgur.com/amdcdVQ.jpg ")</f>
        <v xml:space="preserve">http://i.imgur.com/amdcdVQ.jpg </v>
      </c>
      <c r="P337" s="38" t="s">
        <v>424</v>
      </c>
      <c r="Q337" s="38" t="s">
        <v>1111</v>
      </c>
    </row>
    <row r="338" spans="1:17" ht="12.75" customHeight="1" x14ac:dyDescent="0.2">
      <c r="A338" s="38" t="s">
        <v>1102</v>
      </c>
      <c r="B338" s="38" t="s">
        <v>1112</v>
      </c>
      <c r="C338" s="39">
        <v>2113000</v>
      </c>
      <c r="D338" s="39" t="s">
        <v>81</v>
      </c>
      <c r="E338" s="39" t="s">
        <v>81</v>
      </c>
      <c r="F338" s="43">
        <v>4</v>
      </c>
      <c r="G338" s="44">
        <v>7.67</v>
      </c>
      <c r="H338" s="45">
        <v>10</v>
      </c>
      <c r="I338" s="151">
        <v>10</v>
      </c>
      <c r="J338" s="45">
        <v>10</v>
      </c>
      <c r="K338" s="48">
        <f t="shared" si="104"/>
        <v>9.2233333333333345</v>
      </c>
      <c r="L338" s="48">
        <f t="shared" si="105"/>
        <v>9.2233333333333345</v>
      </c>
      <c r="M338" s="48">
        <f t="shared" si="103"/>
        <v>10</v>
      </c>
      <c r="N338" s="52">
        <f t="shared" si="106"/>
        <v>9.4175000000000004</v>
      </c>
      <c r="O338" s="30" t="s">
        <v>1113</v>
      </c>
      <c r="P338" s="38" t="s">
        <v>319</v>
      </c>
      <c r="Q338" s="38"/>
    </row>
    <row r="339" spans="1:17" ht="12.75" customHeight="1" x14ac:dyDescent="0.2">
      <c r="A339" s="38" t="s">
        <v>1102</v>
      </c>
      <c r="B339" s="38" t="s">
        <v>1114</v>
      </c>
      <c r="C339" s="39">
        <v>3330000</v>
      </c>
      <c r="D339" s="39" t="s">
        <v>81</v>
      </c>
      <c r="E339" s="39" t="s">
        <v>81</v>
      </c>
      <c r="F339" s="43">
        <v>4</v>
      </c>
      <c r="G339" s="44">
        <v>7.67</v>
      </c>
      <c r="H339" s="45">
        <v>10</v>
      </c>
      <c r="I339" s="151">
        <v>10</v>
      </c>
      <c r="J339" s="45">
        <v>10</v>
      </c>
      <c r="K339" s="64">
        <f>(H339+G339+J339)/3</f>
        <v>9.2233333333333345</v>
      </c>
      <c r="L339" s="64">
        <f>(G339+I339+J339)/3</f>
        <v>9.2233333333333345</v>
      </c>
      <c r="M339" s="64">
        <f t="shared" si="103"/>
        <v>10</v>
      </c>
      <c r="N339" s="65">
        <f>(G339+I339+H339+J339)/4</f>
        <v>9.4175000000000004</v>
      </c>
      <c r="O339" s="30" t="s">
        <v>1115</v>
      </c>
      <c r="P339" s="38" t="s">
        <v>319</v>
      </c>
      <c r="Q339" s="38"/>
    </row>
    <row r="340" spans="1:17" ht="12.75" customHeight="1" x14ac:dyDescent="0.2">
      <c r="A340" s="38" t="s">
        <v>1102</v>
      </c>
      <c r="B340" s="38" t="s">
        <v>1116</v>
      </c>
      <c r="C340" s="39">
        <v>1950000</v>
      </c>
      <c r="D340" s="39" t="s">
        <v>81</v>
      </c>
      <c r="E340" s="39" t="s">
        <v>81</v>
      </c>
      <c r="F340" s="43">
        <v>4</v>
      </c>
      <c r="G340" s="83">
        <v>7.6749999999999998</v>
      </c>
      <c r="H340" s="45">
        <v>8.66</v>
      </c>
      <c r="I340" s="150">
        <v>10</v>
      </c>
      <c r="J340" s="45">
        <v>8.0510000000000002</v>
      </c>
      <c r="K340" s="48">
        <f t="shared" ref="K340:K344" si="107">(H340+G340+J340)/3</f>
        <v>8.1286666666666676</v>
      </c>
      <c r="L340" s="48">
        <f t="shared" ref="L340:L344" si="108">(G340+I340+J340)/3</f>
        <v>8.575333333333333</v>
      </c>
      <c r="M340" s="48">
        <f t="shared" si="103"/>
        <v>8.9036666666666662</v>
      </c>
      <c r="N340" s="52">
        <f t="shared" ref="N340:N344" si="109">(G340+I340+H340+J340)/4</f>
        <v>8.5965000000000007</v>
      </c>
      <c r="O340" s="30" t="str">
        <f>HYPERLINK("http://i.imgur.com/C5ePDTm.jpg","http://i.imgur.com/C5ePDTm.jpg ")</f>
        <v xml:space="preserve">http://i.imgur.com/C5ePDTm.jpg </v>
      </c>
      <c r="P340" s="38" t="s">
        <v>424</v>
      </c>
      <c r="Q340" s="38" t="s">
        <v>1117</v>
      </c>
    </row>
    <row r="341" spans="1:17" ht="12.75" customHeight="1" x14ac:dyDescent="0.2">
      <c r="A341" s="37" t="s">
        <v>1102</v>
      </c>
      <c r="B341" s="38" t="s">
        <v>1118</v>
      </c>
      <c r="C341" s="39">
        <v>1825000</v>
      </c>
      <c r="D341" s="66" t="s">
        <v>81</v>
      </c>
      <c r="E341" s="66" t="s">
        <v>81</v>
      </c>
      <c r="F341" s="43">
        <v>6</v>
      </c>
      <c r="G341" s="83">
        <v>7.6749999999999998</v>
      </c>
      <c r="H341" s="45">
        <v>8.3919999999999995</v>
      </c>
      <c r="I341" s="150">
        <v>10</v>
      </c>
      <c r="J341" s="45">
        <v>7.5007999999999999</v>
      </c>
      <c r="K341" s="48">
        <f t="shared" si="107"/>
        <v>7.8559333333333328</v>
      </c>
      <c r="L341" s="48">
        <f t="shared" si="108"/>
        <v>8.3919333333333341</v>
      </c>
      <c r="M341" s="48">
        <f t="shared" si="103"/>
        <v>8.6309333333333331</v>
      </c>
      <c r="N341" s="52">
        <f t="shared" si="109"/>
        <v>8.3919499999999996</v>
      </c>
      <c r="O341" s="54" t="s">
        <v>1119</v>
      </c>
      <c r="P341" s="37" t="s">
        <v>1120</v>
      </c>
      <c r="Q341" s="37" t="s">
        <v>1121</v>
      </c>
    </row>
    <row r="342" spans="1:17" ht="12.75" customHeight="1" x14ac:dyDescent="0.2">
      <c r="A342" s="37" t="s">
        <v>1102</v>
      </c>
      <c r="B342" s="38" t="s">
        <v>1122</v>
      </c>
      <c r="C342" s="39">
        <v>1790000</v>
      </c>
      <c r="D342" s="39" t="s">
        <v>81</v>
      </c>
      <c r="E342" s="67" t="s">
        <v>81</v>
      </c>
      <c r="F342" s="43">
        <v>10</v>
      </c>
      <c r="G342" s="83">
        <v>7.6749999999999998</v>
      </c>
      <c r="H342" s="45">
        <v>9.1069999999999993</v>
      </c>
      <c r="I342" s="150">
        <v>10</v>
      </c>
      <c r="J342" s="45">
        <v>7.4029999999999996</v>
      </c>
      <c r="K342" s="48">
        <f t="shared" si="107"/>
        <v>8.0616666666666656</v>
      </c>
      <c r="L342" s="48">
        <f t="shared" si="108"/>
        <v>8.3593333333333337</v>
      </c>
      <c r="M342" s="48">
        <f t="shared" si="103"/>
        <v>8.836666666666666</v>
      </c>
      <c r="N342" s="52">
        <f t="shared" si="109"/>
        <v>8.5462500000000006</v>
      </c>
      <c r="O342" s="54" t="s">
        <v>1123</v>
      </c>
      <c r="P342" s="37" t="s">
        <v>1124</v>
      </c>
      <c r="Q342" s="37" t="s">
        <v>1125</v>
      </c>
    </row>
    <row r="343" spans="1:17" ht="12.75" customHeight="1" x14ac:dyDescent="0.2">
      <c r="A343" s="37" t="s">
        <v>1102</v>
      </c>
      <c r="B343" s="38" t="s">
        <v>1126</v>
      </c>
      <c r="C343" s="39">
        <v>1995000</v>
      </c>
      <c r="D343" s="39" t="s">
        <v>81</v>
      </c>
      <c r="E343" s="67" t="s">
        <v>81</v>
      </c>
      <c r="F343" s="43">
        <v>10</v>
      </c>
      <c r="G343" s="83">
        <v>7.6749999999999998</v>
      </c>
      <c r="H343" s="45">
        <v>9.1069999999999993</v>
      </c>
      <c r="I343" s="150">
        <v>10</v>
      </c>
      <c r="J343" s="45">
        <v>7.4029999999999996</v>
      </c>
      <c r="K343" s="48">
        <f t="shared" si="107"/>
        <v>8.0616666666666656</v>
      </c>
      <c r="L343" s="48">
        <f t="shared" si="108"/>
        <v>8.3593333333333337</v>
      </c>
      <c r="M343" s="48">
        <f t="shared" si="103"/>
        <v>8.836666666666666</v>
      </c>
      <c r="N343" s="52">
        <f t="shared" si="109"/>
        <v>8.5462500000000006</v>
      </c>
      <c r="O343" s="174" t="s">
        <v>1127</v>
      </c>
      <c r="P343" s="38" t="s">
        <v>1128</v>
      </c>
      <c r="Q343" s="37" t="s">
        <v>1125</v>
      </c>
    </row>
    <row r="344" spans="1:17" ht="12.75" customHeight="1" x14ac:dyDescent="0.2">
      <c r="A344" s="37" t="s">
        <v>1102</v>
      </c>
      <c r="B344" s="38" t="s">
        <v>1129</v>
      </c>
      <c r="C344" s="39">
        <v>1750000</v>
      </c>
      <c r="D344" s="66" t="s">
        <v>81</v>
      </c>
      <c r="E344" s="66" t="s">
        <v>81</v>
      </c>
      <c r="F344" s="43">
        <v>4</v>
      </c>
      <c r="G344" s="83">
        <v>7.6749999999999998</v>
      </c>
      <c r="H344" s="45">
        <v>9.8209999999999997</v>
      </c>
      <c r="I344" s="150">
        <v>10</v>
      </c>
      <c r="J344" s="44">
        <v>10</v>
      </c>
      <c r="K344" s="48">
        <f t="shared" si="107"/>
        <v>9.1653333333333329</v>
      </c>
      <c r="L344" s="48">
        <f t="shared" si="108"/>
        <v>9.2249999999999996</v>
      </c>
      <c r="M344" s="48">
        <f t="shared" si="103"/>
        <v>9.9403333333333332</v>
      </c>
      <c r="N344" s="52">
        <f t="shared" si="109"/>
        <v>9.3740000000000006</v>
      </c>
      <c r="O344" s="54" t="s">
        <v>1130</v>
      </c>
      <c r="P344" s="37" t="s">
        <v>1131</v>
      </c>
      <c r="Q344" s="38" t="s">
        <v>1132</v>
      </c>
    </row>
    <row r="345" spans="1:17" ht="12.75" customHeight="1" x14ac:dyDescent="0.2">
      <c r="A345" s="116" t="s">
        <v>1102</v>
      </c>
      <c r="B345" s="116" t="s">
        <v>1133</v>
      </c>
      <c r="C345" s="118" t="s">
        <v>1134</v>
      </c>
      <c r="D345" s="118" t="s">
        <v>81</v>
      </c>
      <c r="E345" s="119" t="s">
        <v>81</v>
      </c>
      <c r="F345" s="120">
        <v>4</v>
      </c>
      <c r="G345" s="135">
        <v>7.6749999999999998</v>
      </c>
      <c r="H345" s="122">
        <v>9.9107000000000003</v>
      </c>
      <c r="I345" s="171">
        <v>10</v>
      </c>
      <c r="J345" s="122">
        <v>9.5329999999999995</v>
      </c>
      <c r="K345" s="123">
        <v>9.0299999999999994</v>
      </c>
      <c r="L345" s="123">
        <v>9.07</v>
      </c>
      <c r="M345" s="48">
        <f t="shared" si="103"/>
        <v>9.814566666666666</v>
      </c>
      <c r="N345" s="124">
        <v>9.2750000000000004</v>
      </c>
      <c r="O345" s="125" t="str">
        <f>HYPERLINK("http://i.imgur.com/WQ6a6y1s.jpg","http://i.imgur.com/WQ6a6y1s.jpg ")</f>
        <v xml:space="preserve">http://i.imgur.com/WQ6a6y1s.jpg </v>
      </c>
      <c r="P345" s="119" t="s">
        <v>1135</v>
      </c>
      <c r="Q345" s="119" t="s">
        <v>1109</v>
      </c>
    </row>
    <row r="346" spans="1:17" ht="12.75" customHeight="1" x14ac:dyDescent="0.2">
      <c r="A346" s="37" t="s">
        <v>1102</v>
      </c>
      <c r="B346" s="38" t="s">
        <v>1136</v>
      </c>
      <c r="C346" s="39">
        <v>1300000</v>
      </c>
      <c r="D346" s="66" t="s">
        <v>81</v>
      </c>
      <c r="E346" s="66" t="s">
        <v>81</v>
      </c>
      <c r="F346" s="43">
        <v>4</v>
      </c>
      <c r="G346" s="83">
        <v>7.6749999999999998</v>
      </c>
      <c r="H346" s="44">
        <v>10</v>
      </c>
      <c r="I346" s="150">
        <v>10</v>
      </c>
      <c r="J346" s="45">
        <v>8.7690000000000001</v>
      </c>
      <c r="K346" s="48">
        <f t="shared" ref="K346:K348" si="110">(H346+G346+J346)/3</f>
        <v>8.8146666666666675</v>
      </c>
      <c r="L346" s="48">
        <f t="shared" ref="L346:L348" si="111">(G346+I346+J346)/3</f>
        <v>8.8146666666666675</v>
      </c>
      <c r="M346" s="48">
        <f t="shared" si="103"/>
        <v>9.5896666666666661</v>
      </c>
      <c r="N346" s="52">
        <f t="shared" ref="N346:N348" si="112">(G346+I346+H346+J346)/4</f>
        <v>9.1110000000000007</v>
      </c>
      <c r="O346" s="54" t="s">
        <v>1137</v>
      </c>
      <c r="P346" s="37"/>
      <c r="Q346" s="37" t="s">
        <v>1138</v>
      </c>
    </row>
    <row r="347" spans="1:17" ht="12.75" customHeight="1" x14ac:dyDescent="0.2">
      <c r="A347" s="37" t="s">
        <v>1102</v>
      </c>
      <c r="B347" s="38" t="s">
        <v>1139</v>
      </c>
      <c r="C347" s="39">
        <v>780000</v>
      </c>
      <c r="D347" s="66" t="s">
        <v>81</v>
      </c>
      <c r="E347" s="66" t="s">
        <v>81</v>
      </c>
      <c r="F347" s="43">
        <v>4</v>
      </c>
      <c r="G347" s="83">
        <v>7.6749999999999998</v>
      </c>
      <c r="H347" s="45">
        <v>9.2850000000000001</v>
      </c>
      <c r="I347" s="150">
        <v>10</v>
      </c>
      <c r="J347" s="45">
        <v>9.0380000000000003</v>
      </c>
      <c r="K347" s="48">
        <f t="shared" si="110"/>
        <v>8.6660000000000004</v>
      </c>
      <c r="L347" s="48">
        <f t="shared" si="111"/>
        <v>8.9043333333333337</v>
      </c>
      <c r="M347" s="48">
        <f t="shared" si="103"/>
        <v>9.4410000000000007</v>
      </c>
      <c r="N347" s="52">
        <f t="shared" si="112"/>
        <v>8.9995000000000012</v>
      </c>
      <c r="O347" s="54" t="s">
        <v>1140</v>
      </c>
      <c r="P347" s="37"/>
      <c r="Q347" s="37" t="s">
        <v>1141</v>
      </c>
    </row>
    <row r="348" spans="1:17" ht="12.75" customHeight="1" x14ac:dyDescent="0.2">
      <c r="A348" s="37" t="s">
        <v>1102</v>
      </c>
      <c r="B348" s="38" t="s">
        <v>1142</v>
      </c>
      <c r="C348" s="39" t="s">
        <v>81</v>
      </c>
      <c r="D348" s="39" t="s">
        <v>81</v>
      </c>
      <c r="E348" s="42" t="s">
        <v>81</v>
      </c>
      <c r="F348" s="43">
        <v>4</v>
      </c>
      <c r="G348" s="83">
        <v>7.6749999999999998</v>
      </c>
      <c r="H348" s="45">
        <v>9.4640000000000004</v>
      </c>
      <c r="I348" s="150">
        <v>10</v>
      </c>
      <c r="J348" s="45">
        <v>9.5570000000000004</v>
      </c>
      <c r="K348" s="48">
        <f t="shared" si="110"/>
        <v>8.8986666666666654</v>
      </c>
      <c r="L348" s="48">
        <f t="shared" si="111"/>
        <v>9.0773333333333337</v>
      </c>
      <c r="M348" s="48">
        <f t="shared" si="103"/>
        <v>9.6736666666666675</v>
      </c>
      <c r="N348" s="52">
        <f t="shared" si="112"/>
        <v>9.1740000000000013</v>
      </c>
      <c r="O348" s="54" t="s">
        <v>1143</v>
      </c>
      <c r="P348" s="37"/>
      <c r="Q348" s="38" t="s">
        <v>1144</v>
      </c>
    </row>
    <row r="349" spans="1:17" ht="12.75" customHeight="1" x14ac:dyDescent="0.2">
      <c r="A349" s="37"/>
      <c r="B349" s="37"/>
      <c r="C349" s="66"/>
      <c r="D349" s="66"/>
      <c r="E349" s="67"/>
      <c r="F349" s="71"/>
      <c r="G349" s="72"/>
      <c r="H349" s="72"/>
      <c r="I349" s="72"/>
      <c r="J349" s="72"/>
      <c r="K349" s="48"/>
      <c r="L349" s="48"/>
      <c r="M349" s="48"/>
      <c r="N349" s="52"/>
      <c r="O349" s="37"/>
      <c r="P349" s="37"/>
      <c r="Q349" s="37"/>
    </row>
    <row r="350" spans="1:17" ht="12.75" customHeight="1" x14ac:dyDescent="0.2">
      <c r="A350" s="20" t="s">
        <v>1145</v>
      </c>
      <c r="B350" s="22"/>
      <c r="C350" s="73"/>
      <c r="D350" s="24"/>
      <c r="E350" s="74"/>
      <c r="F350" s="75"/>
      <c r="G350" s="76"/>
      <c r="H350" s="76"/>
      <c r="I350" s="76"/>
      <c r="J350" s="76"/>
      <c r="K350" s="77"/>
      <c r="L350" s="78"/>
      <c r="M350" s="78"/>
      <c r="N350" s="34"/>
      <c r="O350" s="36"/>
      <c r="P350" s="36"/>
      <c r="Q350" s="36"/>
    </row>
    <row r="351" spans="1:17" ht="12.75" customHeight="1" x14ac:dyDescent="0.2">
      <c r="A351" s="38" t="s">
        <v>1145</v>
      </c>
      <c r="B351" s="38" t="s">
        <v>1146</v>
      </c>
      <c r="C351" s="39">
        <v>1900000</v>
      </c>
      <c r="D351" s="39" t="s">
        <v>81</v>
      </c>
      <c r="E351" s="39" t="s">
        <v>81</v>
      </c>
      <c r="F351" s="145">
        <v>8</v>
      </c>
      <c r="G351" s="45">
        <v>9.9860000000000007</v>
      </c>
      <c r="H351" s="45">
        <v>4.1500000000000004</v>
      </c>
      <c r="I351" s="45">
        <v>4.298</v>
      </c>
      <c r="J351" s="45">
        <v>1.34</v>
      </c>
      <c r="K351" s="64">
        <f>(H351+G351+J351)/3</f>
        <v>5.158666666666667</v>
      </c>
      <c r="L351" s="64">
        <f>(G351+I351+J351)/3</f>
        <v>5.2080000000000002</v>
      </c>
      <c r="M351" s="64">
        <f t="shared" ref="M351:M367" si="113">(H351+J351+I351)/3</f>
        <v>3.2626666666666666</v>
      </c>
      <c r="N351" s="65">
        <f>(G351+I351+H351+J351)/4</f>
        <v>4.9435000000000002</v>
      </c>
      <c r="O351" s="30" t="s">
        <v>1147</v>
      </c>
      <c r="P351" s="38" t="s">
        <v>247</v>
      </c>
      <c r="Q351" s="38" t="s">
        <v>1148</v>
      </c>
    </row>
    <row r="352" spans="1:17" ht="12.75" customHeight="1" x14ac:dyDescent="0.2">
      <c r="A352" s="37" t="s">
        <v>1145</v>
      </c>
      <c r="B352" s="38" t="s">
        <v>1149</v>
      </c>
      <c r="C352" s="39">
        <v>10000000</v>
      </c>
      <c r="D352" s="39" t="s">
        <v>81</v>
      </c>
      <c r="E352" s="39" t="s">
        <v>81</v>
      </c>
      <c r="F352" s="145">
        <v>8</v>
      </c>
      <c r="G352" s="45">
        <v>9.9250000000000007</v>
      </c>
      <c r="H352" s="45">
        <v>4.05</v>
      </c>
      <c r="I352" s="45">
        <v>4.0199999999999996</v>
      </c>
      <c r="J352" s="45">
        <v>1.288</v>
      </c>
      <c r="K352" s="48">
        <f t="shared" ref="K352:K354" si="114">(H352+G352+J352)/3</f>
        <v>5.0876666666666672</v>
      </c>
      <c r="L352" s="48">
        <f t="shared" ref="L352:L354" si="115">(G352+I352+J352)/3</f>
        <v>5.0776666666666666</v>
      </c>
      <c r="M352" s="48">
        <f t="shared" si="113"/>
        <v>3.1193333333333335</v>
      </c>
      <c r="N352" s="52">
        <f t="shared" ref="N352:N354" si="116">(G352+I352+H352+J352)/4</f>
        <v>4.8207500000000003</v>
      </c>
      <c r="O352" s="30" t="s">
        <v>1150</v>
      </c>
      <c r="P352" s="38" t="s">
        <v>1108</v>
      </c>
      <c r="Q352" s="37" t="s">
        <v>1151</v>
      </c>
    </row>
    <row r="353" spans="1:17" ht="12.75" customHeight="1" x14ac:dyDescent="0.2">
      <c r="A353" s="38" t="s">
        <v>1145</v>
      </c>
      <c r="B353" s="38" t="s">
        <v>1152</v>
      </c>
      <c r="C353" s="39">
        <v>3000000</v>
      </c>
      <c r="D353" s="39" t="s">
        <v>81</v>
      </c>
      <c r="E353" s="39" t="s">
        <v>81</v>
      </c>
      <c r="F353" s="145">
        <v>1</v>
      </c>
      <c r="G353" s="45">
        <v>9.9499999999999993</v>
      </c>
      <c r="H353" s="45">
        <v>4.5</v>
      </c>
      <c r="I353" s="45">
        <v>5.1079999999999997</v>
      </c>
      <c r="J353" s="45">
        <v>4.5170000000000003</v>
      </c>
      <c r="K353" s="48">
        <f t="shared" si="114"/>
        <v>6.3223333333333329</v>
      </c>
      <c r="L353" s="48">
        <f t="shared" si="115"/>
        <v>6.5249999999999995</v>
      </c>
      <c r="M353" s="48">
        <f t="shared" si="113"/>
        <v>4.708333333333333</v>
      </c>
      <c r="N353" s="52">
        <f t="shared" si="116"/>
        <v>6.0187499999999998</v>
      </c>
      <c r="O353" s="30" t="str">
        <f>HYPERLINK("http://i.imgur.com/qhJ4TUP.jpg","http://i.imgur.com/qhJ4TUP.jpg ")</f>
        <v xml:space="preserve">http://i.imgur.com/qhJ4TUP.jpg </v>
      </c>
      <c r="P353" s="38" t="s">
        <v>424</v>
      </c>
      <c r="Q353" s="38" t="s">
        <v>1153</v>
      </c>
    </row>
    <row r="354" spans="1:17" ht="12.75" customHeight="1" x14ac:dyDescent="0.2">
      <c r="A354" s="37" t="s">
        <v>1145</v>
      </c>
      <c r="B354" s="37" t="s">
        <v>1154</v>
      </c>
      <c r="C354" s="39">
        <v>2000000</v>
      </c>
      <c r="D354" s="66" t="s">
        <v>81</v>
      </c>
      <c r="E354" s="66" t="s">
        <v>81</v>
      </c>
      <c r="F354" s="145">
        <v>10</v>
      </c>
      <c r="G354" s="45">
        <v>8.5649999999999995</v>
      </c>
      <c r="H354" s="45">
        <v>5.7</v>
      </c>
      <c r="I354" s="45">
        <v>2.5</v>
      </c>
      <c r="J354" s="45">
        <v>3</v>
      </c>
      <c r="K354" s="48">
        <f t="shared" si="114"/>
        <v>5.7549999999999999</v>
      </c>
      <c r="L354" s="48">
        <f t="shared" si="115"/>
        <v>4.6883333333333335</v>
      </c>
      <c r="M354" s="48">
        <f t="shared" si="113"/>
        <v>3.7333333333333329</v>
      </c>
      <c r="N354" s="52">
        <f t="shared" si="116"/>
        <v>4.9412500000000001</v>
      </c>
      <c r="O354" s="54" t="s">
        <v>1155</v>
      </c>
      <c r="P354" s="37" t="s">
        <v>1156</v>
      </c>
      <c r="Q354" s="37" t="s">
        <v>1157</v>
      </c>
    </row>
    <row r="355" spans="1:17" ht="12.75" customHeight="1" x14ac:dyDescent="0.2">
      <c r="A355" s="116" t="s">
        <v>1145</v>
      </c>
      <c r="B355" s="116" t="s">
        <v>1158</v>
      </c>
      <c r="C355" s="143">
        <v>1700000</v>
      </c>
      <c r="D355" s="118" t="s">
        <v>81</v>
      </c>
      <c r="E355" s="119" t="s">
        <v>81</v>
      </c>
      <c r="F355" s="120">
        <v>16</v>
      </c>
      <c r="G355" s="122">
        <v>4.26</v>
      </c>
      <c r="H355" s="122">
        <v>4.1500000000000004</v>
      </c>
      <c r="I355" s="122">
        <v>4.1740000000000004</v>
      </c>
      <c r="J355" s="122">
        <v>1.3049999999999999</v>
      </c>
      <c r="K355" s="123">
        <v>2.97</v>
      </c>
      <c r="L355" s="123">
        <v>2.97</v>
      </c>
      <c r="M355" s="48">
        <f t="shared" si="113"/>
        <v>3.2096666666666671</v>
      </c>
      <c r="N355" s="144">
        <v>3.25</v>
      </c>
      <c r="O355" s="125" t="str">
        <f>HYPERLINK("http://i.imgur.com/RVPdAAIs.jpg","http://i.imgur.com/RVPdAAIs.jpg ")</f>
        <v xml:space="preserve">http://i.imgur.com/RVPdAAIs.jpg </v>
      </c>
      <c r="P355" s="119" t="s">
        <v>1135</v>
      </c>
      <c r="Q355" s="119" t="s">
        <v>1159</v>
      </c>
    </row>
    <row r="356" spans="1:17" ht="12.75" customHeight="1" x14ac:dyDescent="0.2">
      <c r="A356" s="37" t="s">
        <v>1145</v>
      </c>
      <c r="B356" s="37" t="s">
        <v>1160</v>
      </c>
      <c r="C356" s="39">
        <v>1625000</v>
      </c>
      <c r="D356" s="66" t="s">
        <v>81</v>
      </c>
      <c r="E356" s="66" t="s">
        <v>81</v>
      </c>
      <c r="F356" s="145">
        <v>10</v>
      </c>
      <c r="G356" s="83">
        <v>9.9250000000000007</v>
      </c>
      <c r="H356" s="45">
        <v>8.1</v>
      </c>
      <c r="I356" s="45">
        <v>2.5</v>
      </c>
      <c r="J356" s="45">
        <v>3.5</v>
      </c>
      <c r="K356" s="48">
        <f t="shared" ref="K356:K357" si="117">(H356+G356+J356)/3</f>
        <v>7.1749999999999998</v>
      </c>
      <c r="L356" s="48">
        <f t="shared" ref="L356:L357" si="118">(G356+I356+J356)/3</f>
        <v>5.3083333333333336</v>
      </c>
      <c r="M356" s="48">
        <f t="shared" si="113"/>
        <v>4.7</v>
      </c>
      <c r="N356" s="52">
        <f t="shared" ref="N356:N357" si="119">(G356+I356+H356+J356)/4</f>
        <v>6.0062499999999996</v>
      </c>
      <c r="O356" s="54" t="s">
        <v>1161</v>
      </c>
      <c r="P356" s="37"/>
      <c r="Q356" s="37" t="s">
        <v>1151</v>
      </c>
    </row>
    <row r="357" spans="1:17" ht="12.75" customHeight="1" x14ac:dyDescent="0.2">
      <c r="A357" s="37" t="s">
        <v>1145</v>
      </c>
      <c r="B357" s="37" t="s">
        <v>1162</v>
      </c>
      <c r="C357" s="39">
        <v>1150000</v>
      </c>
      <c r="D357" s="66" t="s">
        <v>81</v>
      </c>
      <c r="E357" s="66" t="s">
        <v>81</v>
      </c>
      <c r="F357" s="145">
        <v>10</v>
      </c>
      <c r="G357" s="83">
        <v>9.9250000000000007</v>
      </c>
      <c r="H357" s="45">
        <v>8.1</v>
      </c>
      <c r="I357" s="45">
        <v>2.5</v>
      </c>
      <c r="J357" s="45">
        <v>3.5</v>
      </c>
      <c r="K357" s="48">
        <f t="shared" si="117"/>
        <v>7.1749999999999998</v>
      </c>
      <c r="L357" s="48">
        <f t="shared" si="118"/>
        <v>5.3083333333333336</v>
      </c>
      <c r="M357" s="48">
        <f t="shared" si="113"/>
        <v>4.7</v>
      </c>
      <c r="N357" s="52">
        <f t="shared" si="119"/>
        <v>6.0062499999999996</v>
      </c>
      <c r="O357" s="54" t="s">
        <v>1163</v>
      </c>
      <c r="P357" s="37"/>
      <c r="Q357" s="37" t="s">
        <v>1151</v>
      </c>
    </row>
    <row r="358" spans="1:17" ht="12.75" customHeight="1" x14ac:dyDescent="0.2">
      <c r="A358" s="116" t="s">
        <v>1145</v>
      </c>
      <c r="B358" s="116" t="s">
        <v>1164</v>
      </c>
      <c r="C358" s="118" t="s">
        <v>1165</v>
      </c>
      <c r="D358" s="118" t="s">
        <v>81</v>
      </c>
      <c r="E358" s="119" t="s">
        <v>81</v>
      </c>
      <c r="F358" s="120">
        <v>1</v>
      </c>
      <c r="G358" s="121">
        <v>9.9979999999999993</v>
      </c>
      <c r="H358" s="121">
        <v>10</v>
      </c>
      <c r="I358" s="121">
        <v>10</v>
      </c>
      <c r="J358" s="122">
        <v>3.9209999999999998</v>
      </c>
      <c r="K358" s="123">
        <v>7.97</v>
      </c>
      <c r="L358" s="123">
        <v>7.97</v>
      </c>
      <c r="M358" s="48">
        <f t="shared" si="113"/>
        <v>7.9736666666666665</v>
      </c>
      <c r="N358" s="124">
        <v>8.4749999999999996</v>
      </c>
      <c r="O358" s="125" t="str">
        <f>HYPERLINK("http://i.imgur.com/gCLeXmRs.jpg","http://i.imgur.com/gCLeXmRs.jpg ")</f>
        <v xml:space="preserve">http://i.imgur.com/gCLeXmRs.jpg </v>
      </c>
      <c r="P358" s="119" t="s">
        <v>1135</v>
      </c>
      <c r="Q358" s="119" t="s">
        <v>1166</v>
      </c>
    </row>
    <row r="359" spans="1:17" ht="12.75" customHeight="1" x14ac:dyDescent="0.2">
      <c r="A359" s="38" t="s">
        <v>1145</v>
      </c>
      <c r="B359" s="38" t="s">
        <v>1167</v>
      </c>
      <c r="C359" s="39">
        <v>995000</v>
      </c>
      <c r="D359" s="39" t="s">
        <v>81</v>
      </c>
      <c r="E359" s="39" t="s">
        <v>81</v>
      </c>
      <c r="F359" s="145">
        <v>5</v>
      </c>
      <c r="G359" s="45">
        <v>8.1760000000000002</v>
      </c>
      <c r="H359" s="45">
        <v>2.85</v>
      </c>
      <c r="I359" s="45">
        <v>2.33</v>
      </c>
      <c r="J359" s="45">
        <v>2.09</v>
      </c>
      <c r="K359" s="48">
        <f t="shared" ref="K359:K365" si="120">(H359+G359+J359)/3</f>
        <v>4.3719999999999999</v>
      </c>
      <c r="L359" s="48">
        <f t="shared" ref="L359:L365" si="121">(G359+I359+J359)/3</f>
        <v>4.198666666666667</v>
      </c>
      <c r="M359" s="48">
        <f t="shared" si="113"/>
        <v>2.4233333333333333</v>
      </c>
      <c r="N359" s="52">
        <f t="shared" ref="N359:N365" si="122">(G359+I359+H359+J359)/4</f>
        <v>3.8614999999999999</v>
      </c>
      <c r="O359" s="30" t="str">
        <f>HYPERLINK("http://i.imgur.com/E7HEv1I.jpg","http://i.imgur.com/E7HEv1I.jpg ")</f>
        <v xml:space="preserve">http://i.imgur.com/E7HEv1I.jpg </v>
      </c>
      <c r="P359" s="38" t="s">
        <v>424</v>
      </c>
      <c r="Q359" s="38" t="s">
        <v>1168</v>
      </c>
    </row>
    <row r="360" spans="1:17" ht="12.75" customHeight="1" x14ac:dyDescent="0.2">
      <c r="A360" s="37" t="s">
        <v>1145</v>
      </c>
      <c r="B360" s="37" t="s">
        <v>1169</v>
      </c>
      <c r="C360" s="39">
        <v>950000</v>
      </c>
      <c r="D360" s="66" t="s">
        <v>81</v>
      </c>
      <c r="E360" s="66" t="s">
        <v>81</v>
      </c>
      <c r="F360" s="145">
        <v>2</v>
      </c>
      <c r="G360" s="45">
        <v>4.29</v>
      </c>
      <c r="H360" s="45">
        <v>4.5999999999999996</v>
      </c>
      <c r="I360" s="45">
        <v>4.8940000000000001</v>
      </c>
      <c r="J360" s="45">
        <v>2.9980000000000002</v>
      </c>
      <c r="K360" s="48">
        <f t="shared" si="120"/>
        <v>3.9626666666666672</v>
      </c>
      <c r="L360" s="48">
        <f t="shared" si="121"/>
        <v>4.0606666666666671</v>
      </c>
      <c r="M360" s="48">
        <f t="shared" si="113"/>
        <v>4.1640000000000006</v>
      </c>
      <c r="N360" s="52">
        <f t="shared" si="122"/>
        <v>4.1955</v>
      </c>
      <c r="O360" s="54" t="s">
        <v>1170</v>
      </c>
      <c r="P360" s="37" t="s">
        <v>346</v>
      </c>
      <c r="Q360" s="38" t="s">
        <v>1171</v>
      </c>
    </row>
    <row r="361" spans="1:17" ht="12.75" customHeight="1" x14ac:dyDescent="0.2">
      <c r="A361" s="37" t="s">
        <v>1145</v>
      </c>
      <c r="B361" s="38" t="s">
        <v>1172</v>
      </c>
      <c r="C361" s="39">
        <v>450000</v>
      </c>
      <c r="D361" s="66" t="s">
        <v>81</v>
      </c>
      <c r="E361" s="66" t="s">
        <v>81</v>
      </c>
      <c r="F361" s="145">
        <v>4</v>
      </c>
      <c r="G361" s="45">
        <v>8.1760000000000002</v>
      </c>
      <c r="H361" s="45">
        <v>5.8</v>
      </c>
      <c r="I361" s="45">
        <v>2.5</v>
      </c>
      <c r="J361" s="45">
        <v>6.8</v>
      </c>
      <c r="K361" s="48">
        <f t="shared" si="120"/>
        <v>6.9253333333333336</v>
      </c>
      <c r="L361" s="48">
        <f t="shared" si="121"/>
        <v>5.825333333333333</v>
      </c>
      <c r="M361" s="48">
        <f t="shared" si="113"/>
        <v>5.0333333333333332</v>
      </c>
      <c r="N361" s="52">
        <f t="shared" si="122"/>
        <v>5.819</v>
      </c>
      <c r="O361" s="54" t="s">
        <v>1173</v>
      </c>
      <c r="P361" s="37"/>
      <c r="Q361" s="37" t="s">
        <v>1174</v>
      </c>
    </row>
    <row r="362" spans="1:17" ht="12.75" customHeight="1" x14ac:dyDescent="0.2">
      <c r="A362" s="37" t="s">
        <v>1145</v>
      </c>
      <c r="B362" s="38" t="s">
        <v>1175</v>
      </c>
      <c r="C362" s="39">
        <v>300000</v>
      </c>
      <c r="D362" s="66" t="s">
        <v>81</v>
      </c>
      <c r="E362" s="66" t="s">
        <v>81</v>
      </c>
      <c r="F362" s="145">
        <v>4</v>
      </c>
      <c r="G362" s="45">
        <v>7.6070000000000002</v>
      </c>
      <c r="H362" s="45">
        <v>5</v>
      </c>
      <c r="I362" s="45">
        <v>2.5</v>
      </c>
      <c r="J362" s="45">
        <v>9</v>
      </c>
      <c r="K362" s="48">
        <f t="shared" si="120"/>
        <v>7.2023333333333328</v>
      </c>
      <c r="L362" s="48">
        <f t="shared" si="121"/>
        <v>6.3689999999999998</v>
      </c>
      <c r="M362" s="48">
        <f t="shared" si="113"/>
        <v>5.5</v>
      </c>
      <c r="N362" s="52">
        <f t="shared" si="122"/>
        <v>6.0267499999999998</v>
      </c>
      <c r="O362" s="54" t="s">
        <v>1176</v>
      </c>
      <c r="P362" s="37"/>
      <c r="Q362" s="37" t="s">
        <v>1177</v>
      </c>
    </row>
    <row r="363" spans="1:17" ht="12.75" customHeight="1" x14ac:dyDescent="0.2">
      <c r="A363" s="37" t="s">
        <v>1145</v>
      </c>
      <c r="B363" s="38" t="s">
        <v>1178</v>
      </c>
      <c r="C363" s="39">
        <v>275000</v>
      </c>
      <c r="D363" s="66" t="s">
        <v>81</v>
      </c>
      <c r="E363" s="66" t="s">
        <v>81</v>
      </c>
      <c r="F363" s="145">
        <v>2</v>
      </c>
      <c r="G363" s="45">
        <v>7.601</v>
      </c>
      <c r="H363" s="45">
        <v>5</v>
      </c>
      <c r="I363" s="83">
        <v>5</v>
      </c>
      <c r="J363" s="45">
        <v>8.1999999999999993</v>
      </c>
      <c r="K363" s="48">
        <f t="shared" si="120"/>
        <v>6.9336666666666664</v>
      </c>
      <c r="L363" s="48">
        <f t="shared" si="121"/>
        <v>6.9336666666666664</v>
      </c>
      <c r="M363" s="48">
        <f t="shared" si="113"/>
        <v>6.0666666666666664</v>
      </c>
      <c r="N363" s="52">
        <f t="shared" si="122"/>
        <v>6.4502499999999996</v>
      </c>
      <c r="O363" s="54" t="s">
        <v>1179</v>
      </c>
      <c r="P363" s="37"/>
      <c r="Q363" s="37" t="s">
        <v>1180</v>
      </c>
    </row>
    <row r="364" spans="1:17" ht="12.75" customHeight="1" x14ac:dyDescent="0.2">
      <c r="A364" s="37" t="s">
        <v>1145</v>
      </c>
      <c r="B364" s="38" t="s">
        <v>1181</v>
      </c>
      <c r="C364" s="39">
        <v>250000</v>
      </c>
      <c r="D364" s="66" t="s">
        <v>81</v>
      </c>
      <c r="E364" s="66" t="s">
        <v>81</v>
      </c>
      <c r="F364" s="145">
        <v>1</v>
      </c>
      <c r="G364" s="45">
        <v>8.6539999999999999</v>
      </c>
      <c r="H364" s="83">
        <v>10</v>
      </c>
      <c r="I364" s="83">
        <v>2.5</v>
      </c>
      <c r="J364" s="45">
        <v>10</v>
      </c>
      <c r="K364" s="48">
        <f t="shared" si="120"/>
        <v>9.5513333333333339</v>
      </c>
      <c r="L364" s="48">
        <f t="shared" si="121"/>
        <v>7.051333333333333</v>
      </c>
      <c r="M364" s="48">
        <f t="shared" si="113"/>
        <v>7.5</v>
      </c>
      <c r="N364" s="52">
        <f t="shared" si="122"/>
        <v>7.7885</v>
      </c>
      <c r="O364" s="54" t="s">
        <v>1182</v>
      </c>
      <c r="P364" s="37"/>
      <c r="Q364" s="37" t="s">
        <v>1183</v>
      </c>
    </row>
    <row r="365" spans="1:17" ht="12.75" customHeight="1" x14ac:dyDescent="0.2">
      <c r="A365" s="37" t="s">
        <v>1145</v>
      </c>
      <c r="B365" s="38" t="s">
        <v>1184</v>
      </c>
      <c r="C365" s="39">
        <v>240000</v>
      </c>
      <c r="D365" s="66" t="s">
        <v>81</v>
      </c>
      <c r="E365" s="66" t="s">
        <v>81</v>
      </c>
      <c r="F365" s="145">
        <v>2</v>
      </c>
      <c r="G365" s="45">
        <v>8.4740000000000002</v>
      </c>
      <c r="H365" s="45">
        <v>6</v>
      </c>
      <c r="I365" s="45">
        <v>2.5</v>
      </c>
      <c r="J365" s="44">
        <v>6.2720000000000002</v>
      </c>
      <c r="K365" s="48">
        <f t="shared" si="120"/>
        <v>6.9153333333333338</v>
      </c>
      <c r="L365" s="48">
        <f t="shared" si="121"/>
        <v>5.7486666666666677</v>
      </c>
      <c r="M365" s="48">
        <f t="shared" si="113"/>
        <v>4.9240000000000004</v>
      </c>
      <c r="N365" s="52">
        <f t="shared" si="122"/>
        <v>5.8115000000000006</v>
      </c>
      <c r="O365" s="54" t="s">
        <v>1185</v>
      </c>
      <c r="P365" s="37"/>
      <c r="Q365" s="37" t="s">
        <v>1186</v>
      </c>
    </row>
    <row r="366" spans="1:17" ht="12.75" customHeight="1" x14ac:dyDescent="0.2">
      <c r="A366" s="38" t="s">
        <v>1145</v>
      </c>
      <c r="B366" s="38" t="s">
        <v>1187</v>
      </c>
      <c r="C366" s="39">
        <v>500000</v>
      </c>
      <c r="D366" s="39" t="s">
        <v>81</v>
      </c>
      <c r="E366" s="42" t="s">
        <v>81</v>
      </c>
      <c r="F366" s="43">
        <v>4</v>
      </c>
      <c r="G366" s="45">
        <v>7.6070000000000002</v>
      </c>
      <c r="H366" s="45">
        <v>2.5</v>
      </c>
      <c r="I366" s="45">
        <v>1.899</v>
      </c>
      <c r="J366" s="45">
        <v>2.5950000000000002</v>
      </c>
      <c r="K366" s="123">
        <v>2.97</v>
      </c>
      <c r="L366" s="123">
        <v>2.97</v>
      </c>
      <c r="M366" s="48">
        <f t="shared" si="113"/>
        <v>2.3313333333333337</v>
      </c>
      <c r="N366" s="144">
        <v>3.25</v>
      </c>
      <c r="O366" s="30" t="str">
        <f>HYPERLINK("http://i.imgur.com/mO9btMP.jpg","http://i.imgur.com/mO9btMP.jpg ")</f>
        <v xml:space="preserve">http://i.imgur.com/mO9btMP.jpg </v>
      </c>
      <c r="P366" s="38" t="s">
        <v>1188</v>
      </c>
      <c r="Q366" s="38" t="s">
        <v>1189</v>
      </c>
    </row>
    <row r="367" spans="1:17" ht="12.75" customHeight="1" x14ac:dyDescent="0.2">
      <c r="A367" s="38" t="s">
        <v>1145</v>
      </c>
      <c r="B367" s="38" t="s">
        <v>1190</v>
      </c>
      <c r="C367" s="39" t="s">
        <v>81</v>
      </c>
      <c r="D367" s="39" t="s">
        <v>81</v>
      </c>
      <c r="E367" s="42" t="s">
        <v>81</v>
      </c>
      <c r="F367" s="43">
        <v>1</v>
      </c>
      <c r="G367" s="45">
        <v>9.9890000000000008</v>
      </c>
      <c r="H367" s="45">
        <v>10</v>
      </c>
      <c r="I367" s="45">
        <v>2.5</v>
      </c>
      <c r="J367" s="45">
        <v>10</v>
      </c>
      <c r="K367" s="152">
        <f>(H367+G367+J367)/3</f>
        <v>9.9963333333333342</v>
      </c>
      <c r="L367" s="48">
        <f>(G367+I367+J367)/3</f>
        <v>7.4963333333333333</v>
      </c>
      <c r="M367" s="48">
        <f t="shared" si="113"/>
        <v>7.5</v>
      </c>
      <c r="N367" s="52">
        <f>(G367+I367+H367+J367)/4</f>
        <v>8.1222500000000011</v>
      </c>
      <c r="O367" s="30" t="str">
        <f>HYPERLINK("http://i.imgur.com/9E9vsKp.jpg","http://i.imgur.com/9E9vsKp.jpg ")</f>
        <v xml:space="preserve">http://i.imgur.com/9E9vsKp.jpg </v>
      </c>
      <c r="P367" s="175"/>
      <c r="Q367" s="38" t="s">
        <v>1191</v>
      </c>
    </row>
    <row r="368" spans="1:17" ht="12.75" customHeight="1" x14ac:dyDescent="0.2">
      <c r="A368" s="37"/>
      <c r="B368" s="37"/>
      <c r="C368" s="66"/>
      <c r="D368" s="66"/>
      <c r="E368" s="67"/>
      <c r="F368" s="71"/>
      <c r="G368" s="72"/>
      <c r="H368" s="72"/>
      <c r="I368" s="72"/>
      <c r="J368" s="72"/>
      <c r="K368" s="48"/>
      <c r="L368" s="48"/>
      <c r="M368" s="48"/>
      <c r="N368" s="52"/>
      <c r="O368" s="38" t="s">
        <v>658</v>
      </c>
      <c r="P368" s="37"/>
      <c r="Q368" s="37"/>
    </row>
    <row r="369" spans="1:17" ht="12.75" customHeight="1" x14ac:dyDescent="0.2">
      <c r="A369" s="20" t="s">
        <v>1192</v>
      </c>
      <c r="B369" s="22"/>
      <c r="C369" s="73"/>
      <c r="D369" s="24"/>
      <c r="E369" s="74"/>
      <c r="F369" s="75"/>
      <c r="G369" s="76"/>
      <c r="H369" s="76"/>
      <c r="I369" s="76"/>
      <c r="J369" s="76"/>
      <c r="K369" s="77"/>
      <c r="L369" s="78"/>
      <c r="M369" s="78"/>
      <c r="N369" s="34"/>
      <c r="O369" s="36"/>
      <c r="P369" s="36"/>
      <c r="Q369" s="36"/>
    </row>
    <row r="370" spans="1:17" ht="12.75" customHeight="1" x14ac:dyDescent="0.2">
      <c r="A370" s="38" t="s">
        <v>1192</v>
      </c>
      <c r="B370" s="38" t="s">
        <v>1193</v>
      </c>
      <c r="C370" s="39" t="s">
        <v>1194</v>
      </c>
      <c r="D370" s="39" t="s">
        <v>81</v>
      </c>
      <c r="E370" s="42" t="s">
        <v>81</v>
      </c>
      <c r="F370" s="43">
        <v>4</v>
      </c>
      <c r="G370" s="45">
        <v>9.2089999999999996</v>
      </c>
      <c r="H370" s="45">
        <v>10</v>
      </c>
      <c r="I370" s="150">
        <v>10</v>
      </c>
      <c r="J370" s="45">
        <v>3.6789999999999998</v>
      </c>
      <c r="K370" s="48">
        <f t="shared" ref="K370:K371" si="123">(H370+G370+J370)/3</f>
        <v>7.6293333333333324</v>
      </c>
      <c r="L370" s="48">
        <f t="shared" ref="L370:L371" si="124">(G370+I370+J370)/3</f>
        <v>7.6293333333333324</v>
      </c>
      <c r="M370" s="48">
        <f t="shared" ref="M370:M380" si="125">(H370+J370+I370)/3</f>
        <v>7.8930000000000007</v>
      </c>
      <c r="N370" s="82">
        <f t="shared" ref="N370:N371" si="126">(G370+I370+H370+J370)/4</f>
        <v>8.2219999999999995</v>
      </c>
      <c r="O370" s="54" t="s">
        <v>1195</v>
      </c>
      <c r="P370" s="38" t="s">
        <v>819</v>
      </c>
      <c r="Q370" s="37"/>
    </row>
    <row r="371" spans="1:17" ht="12.75" customHeight="1" x14ac:dyDescent="0.2">
      <c r="A371" s="38" t="s">
        <v>1192</v>
      </c>
      <c r="B371" s="38" t="s">
        <v>1196</v>
      </c>
      <c r="C371" s="39">
        <v>1325000</v>
      </c>
      <c r="D371" s="39" t="s">
        <v>81</v>
      </c>
      <c r="E371" s="42" t="s">
        <v>81</v>
      </c>
      <c r="F371" s="43">
        <v>1</v>
      </c>
      <c r="G371" s="45">
        <v>4.6289999999999996</v>
      </c>
      <c r="H371" s="45">
        <v>5.8819999999999997</v>
      </c>
      <c r="I371" s="150">
        <v>10</v>
      </c>
      <c r="J371" s="45">
        <v>0</v>
      </c>
      <c r="K371" s="48">
        <f t="shared" si="123"/>
        <v>3.5036666666666663</v>
      </c>
      <c r="L371" s="48">
        <f t="shared" si="124"/>
        <v>4.8763333333333332</v>
      </c>
      <c r="M371" s="48">
        <f t="shared" si="125"/>
        <v>5.2939999999999996</v>
      </c>
      <c r="N371" s="82">
        <f t="shared" si="126"/>
        <v>5.1277499999999998</v>
      </c>
      <c r="O371" s="54" t="s">
        <v>1197</v>
      </c>
      <c r="P371" s="38" t="s">
        <v>1198</v>
      </c>
      <c r="Q371" s="37"/>
    </row>
    <row r="372" spans="1:17" ht="12.75" customHeight="1" x14ac:dyDescent="0.2">
      <c r="A372" s="38" t="s">
        <v>1192</v>
      </c>
      <c r="B372" s="38" t="s">
        <v>1199</v>
      </c>
      <c r="C372" s="39">
        <v>1250000</v>
      </c>
      <c r="D372" s="39" t="s">
        <v>81</v>
      </c>
      <c r="E372" s="42" t="s">
        <v>81</v>
      </c>
      <c r="F372" s="43">
        <v>1</v>
      </c>
      <c r="G372" s="45">
        <v>1.111</v>
      </c>
      <c r="H372" s="45">
        <v>1.294</v>
      </c>
      <c r="I372" s="150">
        <v>10</v>
      </c>
      <c r="J372" s="45">
        <v>10</v>
      </c>
      <c r="K372" s="64">
        <f>(H372+G372+J372)/3</f>
        <v>4.1350000000000007</v>
      </c>
      <c r="L372" s="64">
        <f>(G372+I372+J372)/3</f>
        <v>7.0369999999999999</v>
      </c>
      <c r="M372" s="64">
        <f t="shared" si="125"/>
        <v>7.0979999999999999</v>
      </c>
      <c r="N372" s="65">
        <f>(G372+I372+H372+J372)/4</f>
        <v>5.6012500000000003</v>
      </c>
      <c r="O372" s="54" t="s">
        <v>1200</v>
      </c>
      <c r="P372" s="38" t="s">
        <v>247</v>
      </c>
      <c r="Q372" s="37"/>
    </row>
    <row r="373" spans="1:17" ht="12.75" customHeight="1" x14ac:dyDescent="0.2">
      <c r="A373" s="37" t="s">
        <v>1192</v>
      </c>
      <c r="B373" s="37" t="s">
        <v>1201</v>
      </c>
      <c r="C373" s="66" t="s">
        <v>1202</v>
      </c>
      <c r="D373" s="39" t="s">
        <v>81</v>
      </c>
      <c r="E373" s="42" t="s">
        <v>81</v>
      </c>
      <c r="F373" s="43">
        <v>4</v>
      </c>
      <c r="G373" s="45">
        <v>8.2089999999999996</v>
      </c>
      <c r="H373" s="45">
        <v>9.4109999999999996</v>
      </c>
      <c r="I373" s="150">
        <v>10</v>
      </c>
      <c r="J373" s="45">
        <v>3.6789999999999998</v>
      </c>
      <c r="K373" s="48">
        <f t="shared" ref="K373:K380" si="127">(H373+G373+J373)/3</f>
        <v>7.099666666666665</v>
      </c>
      <c r="L373" s="48">
        <f t="shared" ref="L373:L380" si="128">(G373+I373+J373)/3</f>
        <v>7.2959999999999994</v>
      </c>
      <c r="M373" s="48">
        <f t="shared" si="125"/>
        <v>7.6966666666666663</v>
      </c>
      <c r="N373" s="82">
        <f t="shared" ref="N373:N380" si="129">(G373+I373+H373+J373)/4</f>
        <v>7.824749999999999</v>
      </c>
      <c r="O373" s="54" t="s">
        <v>1203</v>
      </c>
      <c r="P373" s="37" t="s">
        <v>839</v>
      </c>
      <c r="Q373" s="37"/>
    </row>
    <row r="374" spans="1:17" ht="12.75" customHeight="1" x14ac:dyDescent="0.2">
      <c r="A374" s="37" t="s">
        <v>1192</v>
      </c>
      <c r="B374" s="37" t="s">
        <v>1204</v>
      </c>
      <c r="C374" s="39">
        <v>413990</v>
      </c>
      <c r="D374" s="66" t="s">
        <v>81</v>
      </c>
      <c r="E374" s="66" t="s">
        <v>81</v>
      </c>
      <c r="F374" s="43">
        <v>4</v>
      </c>
      <c r="G374" s="45">
        <v>1.851</v>
      </c>
      <c r="H374" s="45">
        <v>1.47</v>
      </c>
      <c r="I374" s="150">
        <v>10</v>
      </c>
      <c r="J374" s="44">
        <v>10</v>
      </c>
      <c r="K374" s="48">
        <f t="shared" si="127"/>
        <v>4.4403333333333332</v>
      </c>
      <c r="L374" s="48">
        <f t="shared" si="128"/>
        <v>7.2836666666666661</v>
      </c>
      <c r="M374" s="48">
        <f t="shared" si="125"/>
        <v>7.1566666666666663</v>
      </c>
      <c r="N374" s="52">
        <f t="shared" si="129"/>
        <v>5.8302499999999995</v>
      </c>
      <c r="O374" s="54" t="s">
        <v>1205</v>
      </c>
      <c r="P374" s="37"/>
      <c r="Q374" s="37"/>
    </row>
    <row r="375" spans="1:17" ht="12.75" customHeight="1" x14ac:dyDescent="0.2">
      <c r="A375" s="37" t="s">
        <v>1192</v>
      </c>
      <c r="B375" s="37" t="s">
        <v>1206</v>
      </c>
      <c r="C375" s="39">
        <v>299000</v>
      </c>
      <c r="D375" s="66" t="s">
        <v>81</v>
      </c>
      <c r="E375" s="66" t="s">
        <v>81</v>
      </c>
      <c r="F375" s="43">
        <v>2</v>
      </c>
      <c r="G375" s="44">
        <v>8.3330000000000002</v>
      </c>
      <c r="H375" s="44">
        <v>10</v>
      </c>
      <c r="I375" s="150">
        <v>10</v>
      </c>
      <c r="J375" s="45">
        <v>2.6</v>
      </c>
      <c r="K375" s="48">
        <f t="shared" si="127"/>
        <v>6.9776666666666669</v>
      </c>
      <c r="L375" s="48">
        <f t="shared" si="128"/>
        <v>6.9776666666666669</v>
      </c>
      <c r="M375" s="48">
        <f t="shared" si="125"/>
        <v>7.5333333333333341</v>
      </c>
      <c r="N375" s="52">
        <f t="shared" si="129"/>
        <v>7.73325</v>
      </c>
      <c r="O375" s="54" t="s">
        <v>1207</v>
      </c>
      <c r="P375" s="37"/>
      <c r="Q375" s="37"/>
    </row>
    <row r="376" spans="1:17" ht="12.75" customHeight="1" x14ac:dyDescent="0.2">
      <c r="A376" s="37" t="s">
        <v>1192</v>
      </c>
      <c r="B376" s="37" t="s">
        <v>1208</v>
      </c>
      <c r="C376" s="39">
        <v>196621</v>
      </c>
      <c r="D376" s="66" t="s">
        <v>81</v>
      </c>
      <c r="E376" s="66" t="s">
        <v>81</v>
      </c>
      <c r="F376" s="43">
        <v>2</v>
      </c>
      <c r="G376" s="45">
        <v>6.79</v>
      </c>
      <c r="H376" s="45">
        <v>6.7640000000000002</v>
      </c>
      <c r="I376" s="150">
        <v>10</v>
      </c>
      <c r="J376" s="45">
        <v>4</v>
      </c>
      <c r="K376" s="48">
        <f t="shared" si="127"/>
        <v>5.8513333333333337</v>
      </c>
      <c r="L376" s="48">
        <f t="shared" si="128"/>
        <v>6.93</v>
      </c>
      <c r="M376" s="48">
        <f t="shared" si="125"/>
        <v>6.9213333333333331</v>
      </c>
      <c r="N376" s="52">
        <f t="shared" si="129"/>
        <v>6.8884999999999996</v>
      </c>
      <c r="O376" s="54" t="s">
        <v>1209</v>
      </c>
      <c r="P376" s="37"/>
      <c r="Q376" s="37"/>
    </row>
    <row r="377" spans="1:17" ht="12.75" customHeight="1" x14ac:dyDescent="0.2">
      <c r="A377" s="37" t="s">
        <v>1192</v>
      </c>
      <c r="B377" s="38" t="s">
        <v>1210</v>
      </c>
      <c r="C377" s="39">
        <v>175000</v>
      </c>
      <c r="D377" s="39" t="s">
        <v>81</v>
      </c>
      <c r="E377" s="39" t="s">
        <v>81</v>
      </c>
      <c r="F377" s="43">
        <v>4</v>
      </c>
      <c r="G377" s="45">
        <v>7.7160000000000002</v>
      </c>
      <c r="H377" s="45">
        <v>9.4109999999999996</v>
      </c>
      <c r="I377" s="150">
        <v>10</v>
      </c>
      <c r="J377" s="45">
        <v>3.4</v>
      </c>
      <c r="K377" s="48">
        <f t="shared" si="127"/>
        <v>6.8423333333333325</v>
      </c>
      <c r="L377" s="48">
        <f t="shared" si="128"/>
        <v>7.0386666666666668</v>
      </c>
      <c r="M377" s="48">
        <f t="shared" si="125"/>
        <v>7.6036666666666664</v>
      </c>
      <c r="N377" s="52">
        <f t="shared" si="129"/>
        <v>7.6317500000000003</v>
      </c>
      <c r="O377" s="30" t="str">
        <f>HYPERLINK("http://i.imgur.com/qDMqVeu.jpg","http://i.imgur.com/qDMqVeu.jpg ")</f>
        <v xml:space="preserve">http://i.imgur.com/qDMqVeu.jpg </v>
      </c>
      <c r="P377" s="38" t="s">
        <v>424</v>
      </c>
      <c r="Q377" s="37"/>
    </row>
    <row r="378" spans="1:17" ht="12.75" customHeight="1" x14ac:dyDescent="0.2">
      <c r="A378" s="37" t="s">
        <v>1192</v>
      </c>
      <c r="B378" s="37" t="s">
        <v>1211</v>
      </c>
      <c r="C378" s="39">
        <v>25160</v>
      </c>
      <c r="D378" s="66" t="s">
        <v>81</v>
      </c>
      <c r="E378" s="66" t="s">
        <v>81</v>
      </c>
      <c r="F378" s="145">
        <v>4</v>
      </c>
      <c r="G378" s="45">
        <v>6.79</v>
      </c>
      <c r="H378" s="45">
        <v>6.7640000000000002</v>
      </c>
      <c r="I378" s="150">
        <v>10</v>
      </c>
      <c r="J378" s="45">
        <v>5.2</v>
      </c>
      <c r="K378" s="48">
        <f t="shared" si="127"/>
        <v>6.2513333333333341</v>
      </c>
      <c r="L378" s="48">
        <f t="shared" si="128"/>
        <v>7.3299999999999992</v>
      </c>
      <c r="M378" s="48">
        <f t="shared" si="125"/>
        <v>7.3213333333333326</v>
      </c>
      <c r="N378" s="52">
        <f t="shared" si="129"/>
        <v>7.1884999999999994</v>
      </c>
      <c r="O378" s="54" t="s">
        <v>1212</v>
      </c>
      <c r="P378" s="37"/>
      <c r="Q378" s="37"/>
    </row>
    <row r="379" spans="1:17" ht="12.75" customHeight="1" x14ac:dyDescent="0.2">
      <c r="A379" s="37" t="s">
        <v>1192</v>
      </c>
      <c r="B379" s="37" t="s">
        <v>1213</v>
      </c>
      <c r="C379" s="39">
        <v>22000</v>
      </c>
      <c r="D379" s="66" t="s">
        <v>81</v>
      </c>
      <c r="E379" s="66" t="s">
        <v>81</v>
      </c>
      <c r="F379" s="145">
        <v>4</v>
      </c>
      <c r="G379" s="45">
        <v>7.0979999999999999</v>
      </c>
      <c r="H379" s="45">
        <v>7.6470000000000002</v>
      </c>
      <c r="I379" s="150">
        <v>10</v>
      </c>
      <c r="J379" s="45">
        <v>3.2</v>
      </c>
      <c r="K379" s="48">
        <f t="shared" si="127"/>
        <v>5.9816666666666665</v>
      </c>
      <c r="L379" s="48">
        <f t="shared" si="128"/>
        <v>6.7659999999999991</v>
      </c>
      <c r="M379" s="48">
        <f t="shared" si="125"/>
        <v>6.9490000000000007</v>
      </c>
      <c r="N379" s="52">
        <f t="shared" si="129"/>
        <v>6.9862499999999992</v>
      </c>
      <c r="O379" s="54" t="s">
        <v>1214</v>
      </c>
      <c r="P379" s="37"/>
      <c r="Q379" s="37"/>
    </row>
    <row r="380" spans="1:17" ht="12.75" customHeight="1" x14ac:dyDescent="0.2">
      <c r="A380" s="37" t="s">
        <v>1192</v>
      </c>
      <c r="B380" s="37" t="s">
        <v>1215</v>
      </c>
      <c r="C380" s="39">
        <v>16899</v>
      </c>
      <c r="D380" s="66" t="s">
        <v>81</v>
      </c>
      <c r="E380" s="66" t="s">
        <v>81</v>
      </c>
      <c r="F380" s="43">
        <v>2</v>
      </c>
      <c r="G380" s="45">
        <v>8.0239999999999991</v>
      </c>
      <c r="H380" s="45">
        <v>7.3520000000000003</v>
      </c>
      <c r="I380" s="150">
        <v>10</v>
      </c>
      <c r="J380" s="45">
        <v>0.4</v>
      </c>
      <c r="K380" s="48">
        <f t="shared" si="127"/>
        <v>5.2586666666666666</v>
      </c>
      <c r="L380" s="48">
        <f t="shared" si="128"/>
        <v>6.1413333333333329</v>
      </c>
      <c r="M380" s="48">
        <f t="shared" si="125"/>
        <v>5.9173333333333344</v>
      </c>
      <c r="N380" s="52">
        <f t="shared" si="129"/>
        <v>6.444</v>
      </c>
      <c r="O380" s="54" t="s">
        <v>1216</v>
      </c>
      <c r="P380" s="37"/>
      <c r="Q380" s="37"/>
    </row>
    <row r="381" spans="1:17" ht="12.75" customHeight="1" x14ac:dyDescent="0.2">
      <c r="A381" s="37"/>
      <c r="B381" s="37"/>
      <c r="C381" s="66"/>
      <c r="D381" s="66"/>
      <c r="E381" s="67"/>
      <c r="F381" s="71"/>
      <c r="G381" s="72"/>
      <c r="H381" s="72"/>
      <c r="I381" s="72"/>
      <c r="J381" s="72"/>
      <c r="K381" s="48"/>
      <c r="L381" s="48"/>
      <c r="M381" s="48"/>
      <c r="N381" s="52"/>
      <c r="O381" s="37"/>
      <c r="P381" s="37"/>
      <c r="Q381" s="37"/>
    </row>
    <row r="382" spans="1:17" ht="12.75" customHeight="1" x14ac:dyDescent="0.2">
      <c r="A382" s="20" t="s">
        <v>1217</v>
      </c>
      <c r="B382" s="22"/>
      <c r="C382" s="73"/>
      <c r="D382" s="24"/>
      <c r="E382" s="74"/>
      <c r="F382" s="75"/>
      <c r="G382" s="76"/>
      <c r="H382" s="76"/>
      <c r="I382" s="76"/>
      <c r="J382" s="76"/>
      <c r="K382" s="77"/>
      <c r="L382" s="78"/>
      <c r="M382" s="78"/>
      <c r="N382" s="34"/>
      <c r="O382" s="36"/>
      <c r="P382" s="36"/>
      <c r="Q382" s="36"/>
    </row>
    <row r="383" spans="1:17" ht="12.75" customHeight="1" x14ac:dyDescent="0.2">
      <c r="A383" s="37" t="s">
        <v>1217</v>
      </c>
      <c r="B383" s="37" t="s">
        <v>1218</v>
      </c>
      <c r="C383" s="39">
        <v>10000</v>
      </c>
      <c r="D383" s="66" t="s">
        <v>81</v>
      </c>
      <c r="E383" s="66" t="s">
        <v>386</v>
      </c>
      <c r="F383" s="43">
        <v>1</v>
      </c>
      <c r="G383" s="44">
        <v>3.38</v>
      </c>
      <c r="H383" s="45">
        <v>1.68</v>
      </c>
      <c r="I383" s="45">
        <v>4.16</v>
      </c>
      <c r="J383" s="44">
        <v>2.8</v>
      </c>
      <c r="K383" s="48">
        <f t="shared" ref="K383:K388" si="130">(H383+G383+J383)/3</f>
        <v>2.6199999999999997</v>
      </c>
      <c r="L383" s="48">
        <f t="shared" ref="L383:L388" si="131">(G383+I383+J383)/3</f>
        <v>3.4466666666666668</v>
      </c>
      <c r="M383" s="48">
        <f t="shared" ref="M383:M388" si="132">(H383+J383+I383)/3</f>
        <v>2.8800000000000003</v>
      </c>
      <c r="N383" s="52">
        <f t="shared" ref="N383:N388" si="133">(G383+I383+H383+J383)/4</f>
        <v>3.0049999999999999</v>
      </c>
      <c r="O383" s="54" t="s">
        <v>1219</v>
      </c>
      <c r="P383" s="37"/>
      <c r="Q383" s="37" t="s">
        <v>1220</v>
      </c>
    </row>
    <row r="384" spans="1:17" ht="12.75" customHeight="1" x14ac:dyDescent="0.2">
      <c r="A384" s="37" t="s">
        <v>1217</v>
      </c>
      <c r="B384" s="37" t="s">
        <v>1221</v>
      </c>
      <c r="C384" s="39">
        <v>10000</v>
      </c>
      <c r="D384" s="66" t="s">
        <v>81</v>
      </c>
      <c r="E384" s="66" t="s">
        <v>386</v>
      </c>
      <c r="F384" s="43">
        <v>1</v>
      </c>
      <c r="G384" s="44">
        <v>3.38</v>
      </c>
      <c r="H384" s="45">
        <v>1.68</v>
      </c>
      <c r="I384" s="45">
        <v>4.16</v>
      </c>
      <c r="J384" s="44">
        <v>2.8</v>
      </c>
      <c r="K384" s="48">
        <f t="shared" si="130"/>
        <v>2.6199999999999997</v>
      </c>
      <c r="L384" s="48">
        <f t="shared" si="131"/>
        <v>3.4466666666666668</v>
      </c>
      <c r="M384" s="48">
        <f t="shared" si="132"/>
        <v>2.8800000000000003</v>
      </c>
      <c r="N384" s="52">
        <f t="shared" si="133"/>
        <v>3.0049999999999999</v>
      </c>
      <c r="O384" s="54" t="s">
        <v>1222</v>
      </c>
      <c r="P384" s="37"/>
      <c r="Q384" s="37" t="s">
        <v>1220</v>
      </c>
    </row>
    <row r="385" spans="1:17" ht="12.75" customHeight="1" x14ac:dyDescent="0.2">
      <c r="A385" s="37" t="s">
        <v>1217</v>
      </c>
      <c r="B385" s="37" t="s">
        <v>1223</v>
      </c>
      <c r="C385" s="39">
        <v>10000</v>
      </c>
      <c r="D385" s="66" t="s">
        <v>81</v>
      </c>
      <c r="E385" s="66" t="s">
        <v>386</v>
      </c>
      <c r="F385" s="43">
        <v>1</v>
      </c>
      <c r="G385" s="90">
        <v>3.38</v>
      </c>
      <c r="H385" s="90">
        <v>1.68</v>
      </c>
      <c r="I385" s="90">
        <v>4.16</v>
      </c>
      <c r="J385" s="90">
        <v>2.8</v>
      </c>
      <c r="K385" s="48">
        <f t="shared" si="130"/>
        <v>2.6199999999999997</v>
      </c>
      <c r="L385" s="48">
        <f t="shared" si="131"/>
        <v>3.4466666666666668</v>
      </c>
      <c r="M385" s="48">
        <f t="shared" si="132"/>
        <v>2.8800000000000003</v>
      </c>
      <c r="N385" s="52">
        <f t="shared" si="133"/>
        <v>3.0049999999999999</v>
      </c>
      <c r="O385" s="54" t="s">
        <v>1224</v>
      </c>
      <c r="P385" s="37"/>
      <c r="Q385" s="37" t="s">
        <v>1220</v>
      </c>
    </row>
    <row r="386" spans="1:17" ht="12.75" customHeight="1" x14ac:dyDescent="0.2">
      <c r="A386" s="37" t="s">
        <v>1217</v>
      </c>
      <c r="B386" s="37" t="s">
        <v>1225</v>
      </c>
      <c r="C386" s="39">
        <v>2000</v>
      </c>
      <c r="D386" s="66" t="s">
        <v>81</v>
      </c>
      <c r="E386" s="66" t="s">
        <v>386</v>
      </c>
      <c r="F386" s="43">
        <v>1</v>
      </c>
      <c r="G386" s="45">
        <v>2.95</v>
      </c>
      <c r="H386" s="44">
        <v>2.12</v>
      </c>
      <c r="I386" s="45">
        <v>4.66</v>
      </c>
      <c r="J386" s="44">
        <v>3.1</v>
      </c>
      <c r="K386" s="48">
        <f t="shared" si="130"/>
        <v>2.7233333333333332</v>
      </c>
      <c r="L386" s="48">
        <f t="shared" si="131"/>
        <v>3.5700000000000003</v>
      </c>
      <c r="M386" s="48">
        <f t="shared" si="132"/>
        <v>3.2933333333333334</v>
      </c>
      <c r="N386" s="82">
        <f t="shared" si="133"/>
        <v>3.2075</v>
      </c>
      <c r="O386" s="54" t="s">
        <v>1226</v>
      </c>
      <c r="P386" s="37"/>
      <c r="Q386" s="37"/>
    </row>
    <row r="387" spans="1:17" ht="12.75" customHeight="1" x14ac:dyDescent="0.2">
      <c r="A387" s="37" t="s">
        <v>1217</v>
      </c>
      <c r="B387" s="37" t="s">
        <v>1227</v>
      </c>
      <c r="C387" s="39">
        <v>800</v>
      </c>
      <c r="D387" s="66" t="s">
        <v>81</v>
      </c>
      <c r="E387" s="66" t="s">
        <v>386</v>
      </c>
      <c r="F387" s="43">
        <v>1</v>
      </c>
      <c r="G387" s="45">
        <v>2.41</v>
      </c>
      <c r="H387" s="45">
        <v>0.999</v>
      </c>
      <c r="I387" s="45">
        <v>4.66</v>
      </c>
      <c r="J387" s="44">
        <v>2.72</v>
      </c>
      <c r="K387" s="48">
        <f t="shared" si="130"/>
        <v>2.0430000000000001</v>
      </c>
      <c r="L387" s="48">
        <f t="shared" si="131"/>
        <v>3.2633333333333336</v>
      </c>
      <c r="M387" s="48">
        <f t="shared" si="132"/>
        <v>2.7930000000000006</v>
      </c>
      <c r="N387" s="52">
        <f t="shared" si="133"/>
        <v>2.6972500000000004</v>
      </c>
      <c r="O387" s="54" t="s">
        <v>1228</v>
      </c>
      <c r="P387" s="37"/>
      <c r="Q387" s="37"/>
    </row>
    <row r="388" spans="1:17" ht="12.75" customHeight="1" x14ac:dyDescent="0.2">
      <c r="A388" s="37" t="s">
        <v>1217</v>
      </c>
      <c r="B388" s="37" t="s">
        <v>1229</v>
      </c>
      <c r="C388" s="42" t="s">
        <v>645</v>
      </c>
      <c r="D388" s="66" t="s">
        <v>81</v>
      </c>
      <c r="E388" s="66" t="s">
        <v>386</v>
      </c>
      <c r="F388" s="43">
        <v>1</v>
      </c>
      <c r="G388" s="45">
        <v>2.68</v>
      </c>
      <c r="H388" s="44">
        <v>1.99</v>
      </c>
      <c r="I388" s="44">
        <v>5</v>
      </c>
      <c r="J388" s="44">
        <v>2.8</v>
      </c>
      <c r="K388" s="48">
        <f t="shared" si="130"/>
        <v>2.4899999999999998</v>
      </c>
      <c r="L388" s="48">
        <f t="shared" si="131"/>
        <v>3.4933333333333336</v>
      </c>
      <c r="M388" s="48">
        <f t="shared" si="132"/>
        <v>3.2633333333333332</v>
      </c>
      <c r="N388" s="82">
        <f t="shared" si="133"/>
        <v>3.1174999999999997</v>
      </c>
      <c r="O388" s="54" t="s">
        <v>1230</v>
      </c>
      <c r="P388" s="37"/>
      <c r="Q388" s="37"/>
    </row>
    <row r="389" spans="1:17" ht="12.75" customHeight="1" x14ac:dyDescent="0.2">
      <c r="A389" s="37"/>
      <c r="B389" s="37"/>
      <c r="C389" s="176"/>
      <c r="D389" s="66"/>
      <c r="E389" s="67"/>
      <c r="F389" s="71"/>
      <c r="G389" s="72"/>
      <c r="H389" s="72"/>
      <c r="I389" s="72"/>
      <c r="J389" s="72"/>
      <c r="K389" s="48"/>
      <c r="L389" s="48"/>
      <c r="M389" s="48"/>
      <c r="N389" s="52"/>
      <c r="O389" s="38" t="s">
        <v>658</v>
      </c>
      <c r="P389" s="37"/>
      <c r="Q389" s="37"/>
    </row>
    <row r="390" spans="1:17" ht="12.75" customHeight="1" x14ac:dyDescent="0.2">
      <c r="A390" s="177" t="s">
        <v>1231</v>
      </c>
      <c r="B390" s="178" t="s">
        <v>1232</v>
      </c>
      <c r="C390" s="179">
        <v>42570</v>
      </c>
      <c r="D390" s="180" t="s">
        <v>1233</v>
      </c>
      <c r="E390" s="183"/>
      <c r="F390" s="184"/>
      <c r="G390" s="184"/>
      <c r="H390" s="184"/>
      <c r="I390" s="184"/>
      <c r="J390" s="184"/>
      <c r="K390" s="184"/>
      <c r="L390" s="184"/>
      <c r="M390" s="184"/>
      <c r="N390" s="184"/>
      <c r="O390" s="184"/>
      <c r="P390" s="184"/>
      <c r="Q390" s="185"/>
    </row>
    <row r="391" spans="1:17" ht="12.75" customHeight="1" x14ac:dyDescent="0.2">
      <c r="A391" s="181" t="s">
        <v>1234</v>
      </c>
      <c r="B391" s="187" t="s">
        <v>1235</v>
      </c>
      <c r="C391" s="184"/>
      <c r="D391" s="184"/>
      <c r="E391" s="186" t="s">
        <v>1236</v>
      </c>
      <c r="F391" s="184"/>
      <c r="G391" s="184"/>
      <c r="H391" s="184"/>
      <c r="I391" s="184"/>
      <c r="J391" s="184"/>
      <c r="K391" s="184"/>
      <c r="L391" s="184"/>
      <c r="M391" s="184"/>
      <c r="N391" s="184"/>
      <c r="O391" s="184"/>
      <c r="P391" s="182"/>
      <c r="Q391" s="182"/>
    </row>
  </sheetData>
  <mergeCells count="4">
    <mergeCell ref="E390:Q390"/>
    <mergeCell ref="E391:O391"/>
    <mergeCell ref="B391:D391"/>
    <mergeCell ref="B1:Q1"/>
  </mergeCells>
  <conditionalFormatting sqref="K4:K24">
    <cfRule type="colorScale" priority="1">
      <colorScale>
        <cfvo type="formula" val="10"/>
        <cfvo type="max"/>
        <color rgb="FFFFFFFF"/>
        <color rgb="FF00FF00"/>
      </colorScale>
    </cfRule>
  </conditionalFormatting>
  <conditionalFormatting sqref="K67:K81 K82:K85">
    <cfRule type="expression" dxfId="48" priority="2">
      <formula>$K$67:$K$85=MAX($K$67:$K$85)</formula>
    </cfRule>
  </conditionalFormatting>
  <conditionalFormatting sqref="K88:K112 K113:K121 K124:K151">
    <cfRule type="expression" dxfId="47" priority="3">
      <formula>$K$88:$K$121=MAX($K$88:$K$121)</formula>
    </cfRule>
  </conditionalFormatting>
  <conditionalFormatting sqref="K124:K151">
    <cfRule type="expression" dxfId="46" priority="4">
      <formula>$K$129:$K$151=MAX($K$129:$K$151)</formula>
    </cfRule>
  </conditionalFormatting>
  <conditionalFormatting sqref="K154:K167">
    <cfRule type="expression" dxfId="45" priority="5">
      <formula>$K$156:$K$167=MAX($K$156:$K$167)</formula>
    </cfRule>
  </conditionalFormatting>
  <conditionalFormatting sqref="K170:K176">
    <cfRule type="expression" dxfId="44" priority="6">
      <formula>$K$171:$K$176=MAX($K$171:$K$176)</formula>
    </cfRule>
  </conditionalFormatting>
  <conditionalFormatting sqref="K179:K202">
    <cfRule type="expression" dxfId="43" priority="7">
      <formula>$K$180:$K$202=MAX($K$180:$K$202)</formula>
    </cfRule>
  </conditionalFormatting>
  <conditionalFormatting sqref="K207:K231">
    <cfRule type="expression" dxfId="42" priority="8">
      <formula>$K$207:$K$231=MAX($K$207:$K$231)</formula>
    </cfRule>
  </conditionalFormatting>
  <conditionalFormatting sqref="K261:K265">
    <cfRule type="expression" dxfId="41" priority="9">
      <formula>$K$261:$K$265=MAX($K$261:$K$265)</formula>
    </cfRule>
  </conditionalFormatting>
  <conditionalFormatting sqref="K268:K280">
    <cfRule type="expression" dxfId="40" priority="10">
      <formula>$K$268:$K$280=MAX($K$268:$K$280)</formula>
    </cfRule>
  </conditionalFormatting>
  <conditionalFormatting sqref="K283:K300 K303">
    <cfRule type="expression" dxfId="39" priority="11">
      <formula>$K$286:$K$300=MAX($K$286:$K$300)</formula>
    </cfRule>
  </conditionalFormatting>
  <conditionalFormatting sqref="K306:K310">
    <cfRule type="colorScale" priority="12">
      <colorScale>
        <cfvo type="formula" val="10"/>
        <cfvo type="max"/>
        <color rgb="FFFFFFFF"/>
        <color rgb="FF00FF00"/>
      </colorScale>
    </cfRule>
  </conditionalFormatting>
  <conditionalFormatting sqref="K313:K315">
    <cfRule type="expression" dxfId="38" priority="13">
      <formula>$K$313:$K$315=MAX($K$313:$K$315)</formula>
    </cfRule>
  </conditionalFormatting>
  <conditionalFormatting sqref="K319:K327">
    <cfRule type="expression" dxfId="37" priority="14">
      <formula>$K$319:$K$327=MAX($K$319:$K$327)</formula>
    </cfRule>
  </conditionalFormatting>
  <conditionalFormatting sqref="K330:K332">
    <cfRule type="expression" dxfId="36" priority="15">
      <formula>$K$330:$K$332=MAX($K$330:$K$332)</formula>
    </cfRule>
  </conditionalFormatting>
  <conditionalFormatting sqref="K234:K259">
    <cfRule type="expression" dxfId="35" priority="16">
      <formula>$K$234:$K$258=MAX($K$234:$K$258)</formula>
    </cfRule>
  </conditionalFormatting>
  <conditionalFormatting sqref="K335:K348">
    <cfRule type="expression" dxfId="34" priority="17">
      <formula>$K$337:$K$347=MAX($K$337:$K$347)</formula>
    </cfRule>
  </conditionalFormatting>
  <conditionalFormatting sqref="K351:K360 K361:K366">
    <cfRule type="expression" dxfId="33" priority="18">
      <formula>$K$353:$K$366=MAX($K$353:$K$366)</formula>
    </cfRule>
  </conditionalFormatting>
  <conditionalFormatting sqref="K370:K380">
    <cfRule type="expression" dxfId="32" priority="19">
      <formula>$K$373:$K$380=MAX($K$373:$K$380)</formula>
    </cfRule>
  </conditionalFormatting>
  <conditionalFormatting sqref="K383:K388">
    <cfRule type="expression" dxfId="31" priority="20">
      <formula>$K$383:$K$388=MAX($K$383:$K$388)</formula>
    </cfRule>
  </conditionalFormatting>
  <conditionalFormatting sqref="L67:L81 L82:L85">
    <cfRule type="expression" dxfId="30" priority="21">
      <formula>$L$67:$L$85=MAX($L$67:$L$85)</formula>
    </cfRule>
  </conditionalFormatting>
  <conditionalFormatting sqref="L88:L112 L113:L121 L124:L151">
    <cfRule type="expression" dxfId="29" priority="22">
      <formula>$L$88:$L$121=MAX($L$88:$L$121)</formula>
    </cfRule>
  </conditionalFormatting>
  <conditionalFormatting sqref="L124:L151">
    <cfRule type="expression" dxfId="28" priority="23">
      <formula>$L$129:$L$151=MAX($L$129:$L$151)</formula>
    </cfRule>
  </conditionalFormatting>
  <conditionalFormatting sqref="L154:L167">
    <cfRule type="expression" dxfId="27" priority="24">
      <formula>$L$156:$L$167=MAX($L$156:$L$167)</formula>
    </cfRule>
  </conditionalFormatting>
  <conditionalFormatting sqref="L170:L176">
    <cfRule type="expression" dxfId="26" priority="25">
      <formula>$L$171:$L$176=MAX($L$171:$L$176)</formula>
    </cfRule>
  </conditionalFormatting>
  <conditionalFormatting sqref="L179:L202">
    <cfRule type="expression" dxfId="25" priority="26">
      <formula>$L$180:$L$202=MAX($L$180:$L$202)</formula>
    </cfRule>
  </conditionalFormatting>
  <conditionalFormatting sqref="L207:L231">
    <cfRule type="expression" dxfId="24" priority="27">
      <formula>$L$207:$L$231=MAX($L$207:$L$231)</formula>
    </cfRule>
  </conditionalFormatting>
  <conditionalFormatting sqref="L261:L265">
    <cfRule type="expression" dxfId="23" priority="28">
      <formula>$L$261:$L$265=MAX($L$261:$L$265)</formula>
    </cfRule>
  </conditionalFormatting>
  <conditionalFormatting sqref="L268:L280">
    <cfRule type="expression" dxfId="22" priority="29">
      <formula>$L$268:$L$280=MAX($L$268:$L$280)</formula>
    </cfRule>
  </conditionalFormatting>
  <conditionalFormatting sqref="L283:L300 L303">
    <cfRule type="expression" dxfId="21" priority="30">
      <formula>$L$286:$L$300=MAX($L$286:$L$300)</formula>
    </cfRule>
  </conditionalFormatting>
  <conditionalFormatting sqref="L319:L327">
    <cfRule type="expression" dxfId="20" priority="31">
      <formula>$L$319:$L$327=MAX($L$319:$L$327)</formula>
    </cfRule>
  </conditionalFormatting>
  <conditionalFormatting sqref="L234:L259">
    <cfRule type="expression" dxfId="19" priority="32">
      <formula>$L$234:$L$258=MAX($L$234:$L$258)</formula>
    </cfRule>
  </conditionalFormatting>
  <conditionalFormatting sqref="L335:L348">
    <cfRule type="expression" dxfId="18" priority="33">
      <formula>$L$337:$L$347=MAX($L$337:$L$347)</formula>
    </cfRule>
  </conditionalFormatting>
  <conditionalFormatting sqref="L351:L360 L361:L367">
    <cfRule type="expression" dxfId="17" priority="34">
      <formula>$L$353:$L$366=MAX($L$353:$L$366)</formula>
    </cfRule>
  </conditionalFormatting>
  <conditionalFormatting sqref="L370:L380">
    <cfRule type="expression" dxfId="16" priority="35">
      <formula>$L$373:$L$380=MAX($L$373:$L$380)</formula>
    </cfRule>
  </conditionalFormatting>
  <conditionalFormatting sqref="L383:L388">
    <cfRule type="expression" dxfId="15" priority="36">
      <formula>$L$383:$L$388=MAX($L$383:$L$388)</formula>
    </cfRule>
  </conditionalFormatting>
  <conditionalFormatting sqref="M383:M388">
    <cfRule type="expression" dxfId="14" priority="37">
      <formula>$M$383:$M$388=MAX($M$383:$M$388)</formula>
    </cfRule>
  </conditionalFormatting>
  <conditionalFormatting sqref="M370:M380">
    <cfRule type="expression" dxfId="13" priority="38">
      <formula>$M$373:$M$380=MAX($M$373:$M$380)</formula>
    </cfRule>
  </conditionalFormatting>
  <conditionalFormatting sqref="M351:M360 M361:M367">
    <cfRule type="expression" dxfId="12" priority="39">
      <formula>$M$353:$M$366=MAX($M$353:$M$366)</formula>
    </cfRule>
  </conditionalFormatting>
  <conditionalFormatting sqref="M335:M348">
    <cfRule type="expression" dxfId="11" priority="40">
      <formula>$M$337:$M$347=MAX($M$337:$M$347)</formula>
    </cfRule>
  </conditionalFormatting>
  <conditionalFormatting sqref="M234:M259">
    <cfRule type="expression" dxfId="10" priority="41">
      <formula>$M$234:$M$258=MAX($M$234:$M$258)</formula>
    </cfRule>
  </conditionalFormatting>
  <conditionalFormatting sqref="M319:M327">
    <cfRule type="expression" dxfId="9" priority="42">
      <formula>$M$319:$M$327=MAX($M$319:$M$327)</formula>
    </cfRule>
  </conditionalFormatting>
  <conditionalFormatting sqref="M283:M300 M303">
    <cfRule type="expression" dxfId="8" priority="43">
      <formula>$M$286:$M$300=MAX($M$286:$M$300)</formula>
    </cfRule>
  </conditionalFormatting>
  <conditionalFormatting sqref="M268:M280">
    <cfRule type="expression" dxfId="7" priority="44">
      <formula>$M$268:$M$280=MAX($M$268:$M$280)</formula>
    </cfRule>
  </conditionalFormatting>
  <conditionalFormatting sqref="M207:M231">
    <cfRule type="expression" dxfId="6" priority="45">
      <formula>$M$207:$M$231=MAX($M$207:$M$231)</formula>
    </cfRule>
  </conditionalFormatting>
  <conditionalFormatting sqref="M179:M202">
    <cfRule type="expression" dxfId="5" priority="46">
      <formula>$M$180:$M$202=MAX($M$180:$M$202)</formula>
    </cfRule>
  </conditionalFormatting>
  <conditionalFormatting sqref="M170:M176">
    <cfRule type="expression" dxfId="4" priority="47">
      <formula>$M$171:$M$176=MAX($M$171:$M$176)</formula>
    </cfRule>
  </conditionalFormatting>
  <conditionalFormatting sqref="M154:M167">
    <cfRule type="expression" dxfId="3" priority="48">
      <formula>$M$156:$M$167=MAX($M$156:$M$167)</formula>
    </cfRule>
  </conditionalFormatting>
  <conditionalFormatting sqref="M124:M151">
    <cfRule type="expression" dxfId="2" priority="49">
      <formula>$M$129:$M$151=MAX($M$129:$M$151)</formula>
    </cfRule>
  </conditionalFormatting>
  <conditionalFormatting sqref="M88:M112 M113:M121">
    <cfRule type="expression" dxfId="1" priority="50">
      <formula>$M$88:$M$121=MAX($M$88:$M$121)</formula>
    </cfRule>
  </conditionalFormatting>
  <conditionalFormatting sqref="M67:M81 M82:M85">
    <cfRule type="expression" dxfId="0" priority="51">
      <formula>$M$67:$M$85=MAX($M$67:$M$85)</formula>
    </cfRule>
  </conditionalFormatting>
  <conditionalFormatting sqref="G4:G24">
    <cfRule type="colorScale" priority="52">
      <colorScale>
        <cfvo type="formula" val="10"/>
        <cfvo type="max"/>
        <color rgb="FFFFFFFF"/>
        <color rgb="FF00FF00"/>
      </colorScale>
    </cfRule>
  </conditionalFormatting>
  <conditionalFormatting sqref="G67:G81 G82:G85">
    <cfRule type="colorScale" priority="53">
      <colorScale>
        <cfvo type="formula" val="10"/>
        <cfvo type="max"/>
        <color rgb="FFFFFFFF"/>
        <color rgb="FF00FF00"/>
      </colorScale>
    </cfRule>
  </conditionalFormatting>
  <conditionalFormatting sqref="G88:G112 G113:G121">
    <cfRule type="colorScale" priority="54">
      <colorScale>
        <cfvo type="formula" val="10"/>
        <cfvo type="max"/>
        <color rgb="FFFFFFFF"/>
        <color rgb="FF00FF00"/>
      </colorScale>
    </cfRule>
  </conditionalFormatting>
  <conditionalFormatting sqref="G124:G151">
    <cfRule type="colorScale" priority="55">
      <colorScale>
        <cfvo type="formula" val="10"/>
        <cfvo type="max"/>
        <color rgb="FFFFFFFF"/>
        <color rgb="FF00FF00"/>
      </colorScale>
    </cfRule>
  </conditionalFormatting>
  <conditionalFormatting sqref="G154:G160 G161:G167">
    <cfRule type="colorScale" priority="56">
      <colorScale>
        <cfvo type="formula" val="10"/>
        <cfvo type="max"/>
        <color rgb="FFFFFFFF"/>
        <color rgb="FF00FF00"/>
      </colorScale>
    </cfRule>
  </conditionalFormatting>
  <conditionalFormatting sqref="G170:G176">
    <cfRule type="colorScale" priority="57">
      <colorScale>
        <cfvo type="formula" val="10"/>
        <cfvo type="max"/>
        <color rgb="FFFFFFFF"/>
        <color rgb="FF00FF00"/>
      </colorScale>
    </cfRule>
  </conditionalFormatting>
  <conditionalFormatting sqref="G179:G202">
    <cfRule type="colorScale" priority="58">
      <colorScale>
        <cfvo type="formula" val="10"/>
        <cfvo type="max"/>
        <color rgb="FFFFFFFF"/>
        <color rgb="FF00FF00"/>
      </colorScale>
    </cfRule>
  </conditionalFormatting>
  <conditionalFormatting sqref="G207:G231">
    <cfRule type="colorScale" priority="59">
      <colorScale>
        <cfvo type="formula" val="10"/>
        <cfvo type="max"/>
        <color rgb="FFFFFFFF"/>
        <color rgb="FF00FF00"/>
      </colorScale>
    </cfRule>
  </conditionalFormatting>
  <conditionalFormatting sqref="H207:H231">
    <cfRule type="colorScale" priority="60">
      <colorScale>
        <cfvo type="formula" val="10"/>
        <cfvo type="max"/>
        <color rgb="FFFFFFFF"/>
        <color rgb="FF00FF00"/>
      </colorScale>
    </cfRule>
  </conditionalFormatting>
  <conditionalFormatting sqref="G268:G280">
    <cfRule type="colorScale" priority="61">
      <colorScale>
        <cfvo type="formula" val="10"/>
        <cfvo type="max"/>
        <color rgb="FFFFFFFF"/>
        <color rgb="FF00FF00"/>
      </colorScale>
    </cfRule>
  </conditionalFormatting>
  <conditionalFormatting sqref="G283:G300">
    <cfRule type="colorScale" priority="62">
      <colorScale>
        <cfvo type="formula" val="10"/>
        <cfvo type="max"/>
        <color rgb="FFFFFFFF"/>
        <color rgb="FF00FF00"/>
      </colorScale>
    </cfRule>
  </conditionalFormatting>
  <conditionalFormatting sqref="G306:G310">
    <cfRule type="colorScale" priority="63">
      <colorScale>
        <cfvo type="formula" val="10"/>
        <cfvo type="max"/>
        <color rgb="FFFFFFFF"/>
        <color rgb="FF00FF00"/>
      </colorScale>
    </cfRule>
  </conditionalFormatting>
  <conditionalFormatting sqref="G313:G315">
    <cfRule type="colorScale" priority="64">
      <colorScale>
        <cfvo type="formula" val="10"/>
        <cfvo type="max"/>
        <color rgb="FFFFFFFF"/>
        <color rgb="FF00FF00"/>
      </colorScale>
    </cfRule>
  </conditionalFormatting>
  <conditionalFormatting sqref="G319:G327">
    <cfRule type="colorScale" priority="65">
      <colorScale>
        <cfvo type="formula" val="10"/>
        <cfvo type="max"/>
        <color rgb="FFFFFFFF"/>
        <color rgb="FF00FF00"/>
      </colorScale>
    </cfRule>
  </conditionalFormatting>
  <conditionalFormatting sqref="G234:G259">
    <cfRule type="colorScale" priority="66">
      <colorScale>
        <cfvo type="formula" val="10"/>
        <cfvo type="max"/>
        <color rgb="FFFFFFFF"/>
        <color rgb="FF00FF00"/>
      </colorScale>
    </cfRule>
  </conditionalFormatting>
  <conditionalFormatting sqref="G335:G348">
    <cfRule type="colorScale" priority="67">
      <colorScale>
        <cfvo type="formula" val="10"/>
        <cfvo type="max"/>
        <color rgb="FFFFFFFF"/>
        <color rgb="FF00FF00"/>
      </colorScale>
    </cfRule>
  </conditionalFormatting>
  <conditionalFormatting sqref="G351:G360 G361:G367">
    <cfRule type="colorScale" priority="68">
      <colorScale>
        <cfvo type="formula" val="10"/>
        <cfvo type="max"/>
        <color rgb="FFFFFFFF"/>
        <color rgb="FF00FF00"/>
      </colorScale>
    </cfRule>
  </conditionalFormatting>
  <conditionalFormatting sqref="G370:G380">
    <cfRule type="colorScale" priority="69">
      <colorScale>
        <cfvo type="formula" val="10"/>
        <cfvo type="max"/>
        <color rgb="FFFFFFFF"/>
        <color rgb="FF00FF00"/>
      </colorScale>
    </cfRule>
  </conditionalFormatting>
  <conditionalFormatting sqref="N383:N388">
    <cfRule type="colorScale" priority="70">
      <colorScale>
        <cfvo type="formula" val="10"/>
        <cfvo type="max"/>
        <color rgb="FFFFFFFF"/>
        <color rgb="FF00FF00"/>
      </colorScale>
    </cfRule>
  </conditionalFormatting>
  <conditionalFormatting sqref="N370:N380">
    <cfRule type="colorScale" priority="71">
      <colorScale>
        <cfvo type="formula" val="10"/>
        <cfvo type="max"/>
        <color rgb="FFFFFFFF"/>
        <color rgb="FF00FF00"/>
      </colorScale>
    </cfRule>
  </conditionalFormatting>
  <conditionalFormatting sqref="G383:G388">
    <cfRule type="colorScale" priority="72">
      <colorScale>
        <cfvo type="formula" val="10"/>
        <cfvo type="max"/>
        <color rgb="FFFFFFFF"/>
        <color rgb="FF00FF00"/>
      </colorScale>
    </cfRule>
  </conditionalFormatting>
  <conditionalFormatting sqref="N351:N360 N361:N367">
    <cfRule type="colorScale" priority="73">
      <colorScale>
        <cfvo type="formula" val="10"/>
        <cfvo type="max"/>
        <color rgb="FFFFFFFF"/>
        <color rgb="FF00FF00"/>
      </colorScale>
    </cfRule>
  </conditionalFormatting>
  <conditionalFormatting sqref="N335:N348">
    <cfRule type="colorScale" priority="74">
      <colorScale>
        <cfvo type="formula" val="10"/>
        <cfvo type="max"/>
        <color rgb="FFFFFFFF"/>
        <color rgb="FF00FF00"/>
      </colorScale>
    </cfRule>
  </conditionalFormatting>
  <conditionalFormatting sqref="N234:N259">
    <cfRule type="colorScale" priority="75">
      <colorScale>
        <cfvo type="formula" val="10"/>
        <cfvo type="max"/>
        <color rgb="FFFFFFFF"/>
        <color rgb="FF00FF00"/>
      </colorScale>
    </cfRule>
  </conditionalFormatting>
  <conditionalFormatting sqref="N319:N327">
    <cfRule type="colorScale" priority="76">
      <colorScale>
        <cfvo type="formula" val="10"/>
        <cfvo type="max"/>
        <color rgb="FFFFFFFF"/>
        <color rgb="FF00FF00"/>
      </colorScale>
    </cfRule>
  </conditionalFormatting>
  <conditionalFormatting sqref="N313:N315">
    <cfRule type="colorScale" priority="77">
      <colorScale>
        <cfvo type="formula" val="10"/>
        <cfvo type="max"/>
        <color rgb="FFFFFFFF"/>
        <color rgb="FF00FF00"/>
      </colorScale>
    </cfRule>
  </conditionalFormatting>
  <conditionalFormatting sqref="N283:N300 N303">
    <cfRule type="colorScale" priority="78">
      <colorScale>
        <cfvo type="formula" val="10"/>
        <cfvo type="max"/>
        <color rgb="FFFFFFFF"/>
        <color rgb="FF00FF00"/>
      </colorScale>
    </cfRule>
  </conditionalFormatting>
  <conditionalFormatting sqref="N268:N280">
    <cfRule type="colorScale" priority="79">
      <colorScale>
        <cfvo type="formula" val="10"/>
        <cfvo type="max"/>
        <color rgb="FFFFFFFF"/>
        <color rgb="FF00FF00"/>
      </colorScale>
    </cfRule>
  </conditionalFormatting>
  <conditionalFormatting sqref="N207:N231">
    <cfRule type="colorScale" priority="80">
      <colorScale>
        <cfvo type="formula" val="10"/>
        <cfvo type="max"/>
        <color rgb="FFFFFFFF"/>
        <color rgb="FF00FF00"/>
      </colorScale>
    </cfRule>
  </conditionalFormatting>
  <conditionalFormatting sqref="N179:N202">
    <cfRule type="colorScale" priority="81">
      <colorScale>
        <cfvo type="formula" val="10"/>
        <cfvo type="max"/>
        <color rgb="FFFFFFFF"/>
        <color rgb="FF00FF00"/>
      </colorScale>
    </cfRule>
  </conditionalFormatting>
  <conditionalFormatting sqref="N170:N176">
    <cfRule type="colorScale" priority="82">
      <colorScale>
        <cfvo type="formula" val="10"/>
        <cfvo type="max"/>
        <color rgb="FFFFFFFF"/>
        <color rgb="FF00FF00"/>
      </colorScale>
    </cfRule>
  </conditionalFormatting>
  <conditionalFormatting sqref="N154:N167">
    <cfRule type="colorScale" priority="83">
      <colorScale>
        <cfvo type="formula" val="10"/>
        <cfvo type="max"/>
        <color rgb="FFFFFFFF"/>
        <color rgb="FF00FF00"/>
      </colorScale>
    </cfRule>
  </conditionalFormatting>
  <conditionalFormatting sqref="N124:N151">
    <cfRule type="colorScale" priority="84">
      <colorScale>
        <cfvo type="formula" val="10"/>
        <cfvo type="max"/>
        <color rgb="FFFFFFFF"/>
        <color rgb="FF00FF00"/>
      </colorScale>
    </cfRule>
  </conditionalFormatting>
  <conditionalFormatting sqref="N67:N81 N82:N85">
    <cfRule type="colorScale" priority="85">
      <colorScale>
        <cfvo type="formula" val="10"/>
        <cfvo type="max"/>
        <color rgb="FFFFFFFF"/>
        <color rgb="FF00FF00"/>
      </colorScale>
    </cfRule>
  </conditionalFormatting>
  <conditionalFormatting sqref="N4:N24">
    <cfRule type="colorScale" priority="86">
      <colorScale>
        <cfvo type="formula" val="10"/>
        <cfvo type="max"/>
        <color rgb="FFFFFFFF"/>
        <color rgb="FF00FF00"/>
      </colorScale>
    </cfRule>
  </conditionalFormatting>
  <conditionalFormatting sqref="H383:H388">
    <cfRule type="colorScale" priority="87">
      <colorScale>
        <cfvo type="formula" val="10"/>
        <cfvo type="max"/>
        <color rgb="FFFFFFFF"/>
        <color rgb="FF00FF00"/>
      </colorScale>
    </cfRule>
  </conditionalFormatting>
  <conditionalFormatting sqref="H370:H380">
    <cfRule type="colorScale" priority="88">
      <colorScale>
        <cfvo type="formula" val="10"/>
        <cfvo type="max"/>
        <color rgb="FFFFFFFF"/>
        <color rgb="FF00FF00"/>
      </colorScale>
    </cfRule>
  </conditionalFormatting>
  <conditionalFormatting sqref="H351:H360 H361:H367">
    <cfRule type="colorScale" priority="89">
      <colorScale>
        <cfvo type="formula" val="10"/>
        <cfvo type="max"/>
        <color rgb="FFFFFFFF"/>
        <color rgb="FF00FF00"/>
      </colorScale>
    </cfRule>
  </conditionalFormatting>
  <conditionalFormatting sqref="H335:H348">
    <cfRule type="colorScale" priority="90">
      <colorScale>
        <cfvo type="formula" val="10"/>
        <cfvo type="max"/>
        <color rgb="FFFFFFFF"/>
        <color rgb="FF00FF00"/>
      </colorScale>
    </cfRule>
  </conditionalFormatting>
  <conditionalFormatting sqref="H234:H259">
    <cfRule type="colorScale" priority="91">
      <colorScale>
        <cfvo type="formula" val="10"/>
        <cfvo type="max"/>
        <color rgb="FFFFFFFF"/>
        <color rgb="FF00FF00"/>
      </colorScale>
    </cfRule>
  </conditionalFormatting>
  <conditionalFormatting sqref="H319:H327">
    <cfRule type="colorScale" priority="92">
      <colorScale>
        <cfvo type="formula" val="10"/>
        <cfvo type="max"/>
        <color rgb="FFFFFFFF"/>
        <color rgb="FF00FF00"/>
      </colorScale>
    </cfRule>
  </conditionalFormatting>
  <conditionalFormatting sqref="H283:H300">
    <cfRule type="colorScale" priority="93">
      <colorScale>
        <cfvo type="formula" val="10"/>
        <cfvo type="max"/>
        <color rgb="FFFFFFFF"/>
        <color rgb="FF00FF00"/>
      </colorScale>
    </cfRule>
  </conditionalFormatting>
  <conditionalFormatting sqref="H268:H280">
    <cfRule type="colorScale" priority="94">
      <colorScale>
        <cfvo type="formula" val="10"/>
        <cfvo type="max"/>
        <color rgb="FFFFFFFF"/>
        <color rgb="FF00FF00"/>
      </colorScale>
    </cfRule>
  </conditionalFormatting>
  <conditionalFormatting sqref="G261:G265">
    <cfRule type="colorScale" priority="95">
      <colorScale>
        <cfvo type="formula" val="10"/>
        <cfvo type="max"/>
        <color rgb="FFFFFFFF"/>
        <color rgb="FF00FF00"/>
      </colorScale>
    </cfRule>
  </conditionalFormatting>
  <conditionalFormatting sqref="H261:H265">
    <cfRule type="colorScale" priority="96">
      <colorScale>
        <cfvo type="formula" val="10"/>
        <cfvo type="max"/>
        <color rgb="FFFFFFFF"/>
        <color rgb="FF00FF00"/>
      </colorScale>
    </cfRule>
  </conditionalFormatting>
  <conditionalFormatting sqref="H179:H202">
    <cfRule type="colorScale" priority="97">
      <colorScale>
        <cfvo type="formula" val="10"/>
        <cfvo type="max"/>
        <color rgb="FFFFFFFF"/>
        <color rgb="FF00FF00"/>
      </colorScale>
    </cfRule>
  </conditionalFormatting>
  <conditionalFormatting sqref="H170:H176">
    <cfRule type="colorScale" priority="98">
      <colorScale>
        <cfvo type="formula" val="10"/>
        <cfvo type="max"/>
        <color rgb="FFFFFFFF"/>
        <color rgb="FF00FF00"/>
      </colorScale>
    </cfRule>
  </conditionalFormatting>
  <conditionalFormatting sqref="H154:H160 H161:H167">
    <cfRule type="colorScale" priority="99">
      <colorScale>
        <cfvo type="formula" val="10"/>
        <cfvo type="max"/>
        <color rgb="FFFFFFFF"/>
        <color rgb="FF00FF00"/>
      </colorScale>
    </cfRule>
  </conditionalFormatting>
  <conditionalFormatting sqref="H124:H151">
    <cfRule type="colorScale" priority="100">
      <colorScale>
        <cfvo type="formula" val="10"/>
        <cfvo type="max"/>
        <color rgb="FFFFFFFF"/>
        <color rgb="FF00FF00"/>
      </colorScale>
    </cfRule>
  </conditionalFormatting>
  <conditionalFormatting sqref="H88:H112 H113:H121">
    <cfRule type="colorScale" priority="101">
      <colorScale>
        <cfvo type="formula" val="10"/>
        <cfvo type="max"/>
        <color rgb="FFFFFFFF"/>
        <color rgb="FF00FF00"/>
      </colorScale>
    </cfRule>
  </conditionalFormatting>
  <conditionalFormatting sqref="H67:H81 H82:H85">
    <cfRule type="colorScale" priority="102">
      <colorScale>
        <cfvo type="formula" val="10"/>
        <cfvo type="max"/>
        <color rgb="FFFFFFFF"/>
        <color rgb="FF00FF00"/>
      </colorScale>
    </cfRule>
  </conditionalFormatting>
  <conditionalFormatting sqref="H4:H24">
    <cfRule type="colorScale" priority="103">
      <colorScale>
        <cfvo type="formula" val="10"/>
        <cfvo type="max"/>
        <color rgb="FFFFFFFF"/>
        <color rgb="FF00FF00"/>
      </colorScale>
    </cfRule>
  </conditionalFormatting>
  <conditionalFormatting sqref="I4:I24">
    <cfRule type="colorScale" priority="104">
      <colorScale>
        <cfvo type="formula" val="10"/>
        <cfvo type="max"/>
        <color rgb="FFFFFFFF"/>
        <color rgb="FF00FF00"/>
      </colorScale>
    </cfRule>
  </conditionalFormatting>
  <conditionalFormatting sqref="J4:J24">
    <cfRule type="colorScale" priority="105">
      <colorScale>
        <cfvo type="formula" val="10"/>
        <cfvo type="max"/>
        <color rgb="FFFFFFFF"/>
        <color rgb="FF00FF00"/>
      </colorScale>
    </cfRule>
  </conditionalFormatting>
  <conditionalFormatting sqref="I124:I151">
    <cfRule type="colorScale" priority="106">
      <colorScale>
        <cfvo type="formula" val="10"/>
        <cfvo type="max"/>
        <color rgb="FFFFFFFF"/>
        <color rgb="FF00FF00"/>
      </colorScale>
    </cfRule>
  </conditionalFormatting>
  <conditionalFormatting sqref="J124:J151">
    <cfRule type="colorScale" priority="107">
      <colorScale>
        <cfvo type="formula" val="10"/>
        <cfvo type="max"/>
        <color rgb="FFFFFFFF"/>
        <color rgb="FF00FF00"/>
      </colorScale>
    </cfRule>
  </conditionalFormatting>
  <conditionalFormatting sqref="I154:I160 I161:I167">
    <cfRule type="colorScale" priority="108">
      <colorScale>
        <cfvo type="formula" val="10"/>
        <cfvo type="max"/>
        <color rgb="FFFFFFFF"/>
        <color rgb="FF00FF00"/>
      </colorScale>
    </cfRule>
  </conditionalFormatting>
  <conditionalFormatting sqref="J154:J160 J161:J167">
    <cfRule type="colorScale" priority="109">
      <colorScale>
        <cfvo type="formula" val="10"/>
        <cfvo type="max"/>
        <color rgb="FFFFFFFF"/>
        <color rgb="FF00FF00"/>
      </colorScale>
    </cfRule>
  </conditionalFormatting>
  <conditionalFormatting sqref="I170:I176">
    <cfRule type="colorScale" priority="110">
      <colorScale>
        <cfvo type="formula" val="10"/>
        <cfvo type="max"/>
        <color rgb="FFFFFFFF"/>
        <color rgb="FF00FF00"/>
      </colorScale>
    </cfRule>
  </conditionalFormatting>
  <conditionalFormatting sqref="J170:J176">
    <cfRule type="colorScale" priority="111">
      <colorScale>
        <cfvo type="formula" val="10"/>
        <cfvo type="max"/>
        <color rgb="FFFFFFFF"/>
        <color rgb="FF00FF00"/>
      </colorScale>
    </cfRule>
  </conditionalFormatting>
  <conditionalFormatting sqref="I179:I202">
    <cfRule type="colorScale" priority="112">
      <colorScale>
        <cfvo type="formula" val="10"/>
        <cfvo type="max"/>
        <color rgb="FFFFFFFF"/>
        <color rgb="FF00FF00"/>
      </colorScale>
    </cfRule>
  </conditionalFormatting>
  <conditionalFormatting sqref="J179:J202">
    <cfRule type="colorScale" priority="113">
      <colorScale>
        <cfvo type="formula" val="10"/>
        <cfvo type="max"/>
        <color rgb="FFFFFFFF"/>
        <color rgb="FF00FF00"/>
      </colorScale>
    </cfRule>
  </conditionalFormatting>
  <conditionalFormatting sqref="I207:I231">
    <cfRule type="colorScale" priority="114">
      <colorScale>
        <cfvo type="formula" val="10"/>
        <cfvo type="max"/>
        <color rgb="FFFFFFFF"/>
        <color rgb="FF00FF00"/>
      </colorScale>
    </cfRule>
  </conditionalFormatting>
  <conditionalFormatting sqref="J207:J231">
    <cfRule type="colorScale" priority="115">
      <colorScale>
        <cfvo type="formula" val="10"/>
        <cfvo type="max"/>
        <color rgb="FFFFFFFF"/>
        <color rgb="FF00FF00"/>
      </colorScale>
    </cfRule>
  </conditionalFormatting>
  <conditionalFormatting sqref="I261:I265">
    <cfRule type="colorScale" priority="116">
      <colorScale>
        <cfvo type="formula" val="10"/>
        <cfvo type="max"/>
        <color rgb="FFFFFFFF"/>
        <color rgb="FF00FF00"/>
      </colorScale>
    </cfRule>
  </conditionalFormatting>
  <conditionalFormatting sqref="J261:J265">
    <cfRule type="colorScale" priority="117">
      <colorScale>
        <cfvo type="formula" val="10"/>
        <cfvo type="max"/>
        <color rgb="FFFFFFFF"/>
        <color rgb="FF00FF00"/>
      </colorScale>
    </cfRule>
  </conditionalFormatting>
  <conditionalFormatting sqref="M261:M265">
    <cfRule type="colorScale" priority="118">
      <colorScale>
        <cfvo type="formula" val="10"/>
        <cfvo type="max"/>
        <color rgb="FFFFFFFF"/>
        <color rgb="FF00FF00"/>
      </colorScale>
    </cfRule>
  </conditionalFormatting>
  <conditionalFormatting sqref="N261:N265">
    <cfRule type="colorScale" priority="119">
      <colorScale>
        <cfvo type="formula" val="10"/>
        <cfvo type="max"/>
        <color rgb="FFFFFFFF"/>
        <color rgb="FF00FF00"/>
      </colorScale>
    </cfRule>
  </conditionalFormatting>
  <conditionalFormatting sqref="I268:I280">
    <cfRule type="colorScale" priority="120">
      <colorScale>
        <cfvo type="formula" val="10"/>
        <cfvo type="max"/>
        <color rgb="FFFFFFFF"/>
        <color rgb="FF00FF00"/>
      </colorScale>
    </cfRule>
  </conditionalFormatting>
  <conditionalFormatting sqref="J268:J280">
    <cfRule type="colorScale" priority="121">
      <colorScale>
        <cfvo type="formula" val="10"/>
        <cfvo type="max"/>
        <color rgb="FFFFFFFF"/>
        <color rgb="FF00FF00"/>
      </colorScale>
    </cfRule>
  </conditionalFormatting>
  <conditionalFormatting sqref="J283:J300">
    <cfRule type="colorScale" priority="122">
      <colorScale>
        <cfvo type="formula" val="10"/>
        <cfvo type="max"/>
        <color rgb="FFFFFFFF"/>
        <color rgb="FF00FF00"/>
      </colorScale>
    </cfRule>
  </conditionalFormatting>
  <conditionalFormatting sqref="I283:I300">
    <cfRule type="colorScale" priority="123">
      <colorScale>
        <cfvo type="formula" val="10"/>
        <cfvo type="max"/>
        <color rgb="FFFFFFFF"/>
        <color rgb="FF00FF00"/>
      </colorScale>
    </cfRule>
  </conditionalFormatting>
  <conditionalFormatting sqref="L306:L310">
    <cfRule type="colorScale" priority="124">
      <colorScale>
        <cfvo type="formula" val="10"/>
        <cfvo type="max"/>
        <color rgb="FFFFFFFF"/>
        <color rgb="FF00FF00"/>
      </colorScale>
    </cfRule>
  </conditionalFormatting>
  <conditionalFormatting sqref="I306:I310">
    <cfRule type="colorScale" priority="125">
      <colorScale>
        <cfvo type="formula" val="10"/>
        <cfvo type="max"/>
        <color rgb="FFFFFFFF"/>
        <color rgb="FF00FF00"/>
      </colorScale>
    </cfRule>
  </conditionalFormatting>
  <conditionalFormatting sqref="J306:J310">
    <cfRule type="colorScale" priority="126">
      <colorScale>
        <cfvo type="formula" val="10"/>
        <cfvo type="max"/>
        <color rgb="FFFFFFFF"/>
        <color rgb="FF00FF00"/>
      </colorScale>
    </cfRule>
  </conditionalFormatting>
  <conditionalFormatting sqref="L313:L315">
    <cfRule type="colorScale" priority="127">
      <colorScale>
        <cfvo type="formula" val="10"/>
        <cfvo type="max"/>
        <color rgb="FFFFFFFF"/>
        <color rgb="FF00FF00"/>
      </colorScale>
    </cfRule>
  </conditionalFormatting>
  <conditionalFormatting sqref="M313:M315">
    <cfRule type="colorScale" priority="128">
      <colorScale>
        <cfvo type="formula" val="10"/>
        <cfvo type="max"/>
        <color rgb="FFFFFFFF"/>
        <color rgb="FF00FF00"/>
      </colorScale>
    </cfRule>
  </conditionalFormatting>
  <conditionalFormatting sqref="I319:I327">
    <cfRule type="colorScale" priority="129">
      <colorScale>
        <cfvo type="formula" val="10"/>
        <cfvo type="max"/>
        <color rgb="FFFFFFFF"/>
        <color rgb="FF00FF00"/>
      </colorScale>
    </cfRule>
  </conditionalFormatting>
  <conditionalFormatting sqref="J319:J327">
    <cfRule type="colorScale" priority="130">
      <colorScale>
        <cfvo type="formula" val="10"/>
        <cfvo type="max"/>
        <color rgb="FFFFFFFF"/>
        <color rgb="FF00FF00"/>
      </colorScale>
    </cfRule>
  </conditionalFormatting>
  <conditionalFormatting sqref="I234:I259">
    <cfRule type="colorScale" priority="131">
      <colorScale>
        <cfvo type="formula" val="10"/>
        <cfvo type="max"/>
        <color rgb="FFFFFFFF"/>
        <color rgb="FF00FF00"/>
      </colorScale>
    </cfRule>
  </conditionalFormatting>
  <conditionalFormatting sqref="J234:J259">
    <cfRule type="colorScale" priority="132">
      <colorScale>
        <cfvo type="formula" val="10"/>
        <cfvo type="max"/>
        <color rgb="FFFFFFFF"/>
        <color rgb="FF00FF00"/>
      </colorScale>
    </cfRule>
  </conditionalFormatting>
  <conditionalFormatting sqref="J335:J348">
    <cfRule type="colorScale" priority="133">
      <colorScale>
        <cfvo type="formula" val="10"/>
        <cfvo type="max"/>
        <color rgb="FFFFFFFF"/>
        <color rgb="FF00FF00"/>
      </colorScale>
    </cfRule>
  </conditionalFormatting>
  <conditionalFormatting sqref="I351:I360 I361:I367">
    <cfRule type="colorScale" priority="134">
      <colorScale>
        <cfvo type="formula" val="10"/>
        <cfvo type="max"/>
        <color rgb="FFFFFFFF"/>
        <color rgb="FF00FF00"/>
      </colorScale>
    </cfRule>
  </conditionalFormatting>
  <conditionalFormatting sqref="J351:J360 J361:J367">
    <cfRule type="colorScale" priority="135">
      <colorScale>
        <cfvo type="formula" val="10"/>
        <cfvo type="max"/>
        <color rgb="FFFFFFFF"/>
        <color rgb="FF00FF00"/>
      </colorScale>
    </cfRule>
  </conditionalFormatting>
  <conditionalFormatting sqref="J370:J380">
    <cfRule type="colorScale" priority="136">
      <colorScale>
        <cfvo type="formula" val="10"/>
        <cfvo type="max"/>
        <color rgb="FFFFFFFF"/>
        <color rgb="FF00FF00"/>
      </colorScale>
    </cfRule>
  </conditionalFormatting>
  <conditionalFormatting sqref="I383:I388">
    <cfRule type="colorScale" priority="137">
      <colorScale>
        <cfvo type="formula" val="10"/>
        <cfvo type="max"/>
        <color rgb="FFFFFFFF"/>
        <color rgb="FF00FF00"/>
      </colorScale>
    </cfRule>
  </conditionalFormatting>
  <conditionalFormatting sqref="J383:J388">
    <cfRule type="colorScale" priority="138">
      <colorScale>
        <cfvo type="formula" val="10"/>
        <cfvo type="max"/>
        <color rgb="FFFFFFFF"/>
        <color rgb="FF00FF00"/>
      </colorScale>
    </cfRule>
  </conditionalFormatting>
  <conditionalFormatting sqref="I67:I81 I82:I85">
    <cfRule type="colorScale" priority="139">
      <colorScale>
        <cfvo type="formula" val="10"/>
        <cfvo type="max"/>
        <color rgb="FFFFFFFF"/>
        <color rgb="FF00FF00"/>
      </colorScale>
    </cfRule>
  </conditionalFormatting>
  <conditionalFormatting sqref="J67:J81 J82:J85">
    <cfRule type="colorScale" priority="140">
      <colorScale>
        <cfvo type="formula" val="10"/>
        <cfvo type="max"/>
        <color rgb="FFFFFFFF"/>
        <color rgb="FF00FF00"/>
      </colorScale>
    </cfRule>
  </conditionalFormatting>
  <conditionalFormatting sqref="I88:I112 I113:I121">
    <cfRule type="colorScale" priority="141">
      <colorScale>
        <cfvo type="formula" val="10"/>
        <cfvo type="max"/>
        <color rgb="FFFFFFFF"/>
        <color rgb="FF00FF00"/>
      </colorScale>
    </cfRule>
  </conditionalFormatting>
  <conditionalFormatting sqref="J88:J112 J113:J121">
    <cfRule type="colorScale" priority="142">
      <colorScale>
        <cfvo type="formula" val="10"/>
        <cfvo type="max"/>
        <color rgb="FFFFFFFF"/>
        <color rgb="FF00FF00"/>
      </colorScale>
    </cfRule>
  </conditionalFormatting>
  <conditionalFormatting sqref="N88:N112 N113:N121">
    <cfRule type="colorScale" priority="143">
      <colorScale>
        <cfvo type="formula" val="10"/>
        <cfvo type="max"/>
        <color rgb="FFFFFFFF"/>
        <color rgb="FF00FF00"/>
      </colorScale>
    </cfRule>
  </conditionalFormatting>
  <conditionalFormatting sqref="M4:M24">
    <cfRule type="colorScale" priority="144">
      <colorScale>
        <cfvo type="formula" val="10"/>
        <cfvo type="max"/>
        <color rgb="FFFFFFFF"/>
        <color rgb="FF00FF00"/>
      </colorScale>
    </cfRule>
  </conditionalFormatting>
  <conditionalFormatting sqref="L4:L24">
    <cfRule type="colorScale" priority="145">
      <colorScale>
        <cfvo type="formula" val="10"/>
        <cfvo type="max"/>
        <color rgb="FFFFFFFF"/>
        <color rgb="FF00FF00"/>
      </colorScale>
    </cfRule>
  </conditionalFormatting>
  <conditionalFormatting sqref="N306:N310">
    <cfRule type="colorScale" priority="146">
      <colorScale>
        <cfvo type="formula" val="10"/>
        <cfvo type="max"/>
        <color rgb="FFFFFFFF"/>
        <color rgb="FF00FF00"/>
      </colorScale>
    </cfRule>
  </conditionalFormatting>
  <conditionalFormatting sqref="M306:M310">
    <cfRule type="colorScale" priority="147">
      <colorScale>
        <cfvo type="formula" val="10"/>
        <cfvo type="max"/>
        <color rgb="FFFFFFFF"/>
        <color rgb="FF00FF00"/>
      </colorScale>
    </cfRule>
  </conditionalFormatting>
  <conditionalFormatting sqref="H306:H310">
    <cfRule type="colorScale" priority="148">
      <colorScale>
        <cfvo type="formula" val="10"/>
        <cfvo type="max"/>
        <color rgb="FFFFFFFF"/>
        <color rgb="FF00FF00"/>
      </colorScale>
    </cfRule>
  </conditionalFormatting>
  <conditionalFormatting sqref="L27:L64">
    <cfRule type="colorScale" priority="149">
      <colorScale>
        <cfvo type="formula" val="10"/>
        <cfvo type="max"/>
        <color rgb="FFFFFFFF"/>
        <color rgb="FF00FF00"/>
      </colorScale>
    </cfRule>
  </conditionalFormatting>
  <conditionalFormatting sqref="M27:M64">
    <cfRule type="colorScale" priority="150">
      <colorScale>
        <cfvo type="formula" val="10"/>
        <cfvo type="max"/>
        <color rgb="FFFFFFFF"/>
        <color rgb="FF00FF00"/>
      </colorScale>
    </cfRule>
  </conditionalFormatting>
  <conditionalFormatting sqref="N27:N64">
    <cfRule type="colorScale" priority="151">
      <colorScale>
        <cfvo type="formula" val="10"/>
        <cfvo type="max"/>
        <color rgb="FFFFFFFF"/>
        <color rgb="FF00FF00"/>
      </colorScale>
    </cfRule>
  </conditionalFormatting>
  <conditionalFormatting sqref="K27:K64">
    <cfRule type="colorScale" priority="152">
      <colorScale>
        <cfvo type="formula" val="10"/>
        <cfvo type="max"/>
        <color rgb="FFFFFFFF"/>
        <color rgb="FF00FF00"/>
      </colorScale>
    </cfRule>
  </conditionalFormatting>
  <conditionalFormatting sqref="J27:J64">
    <cfRule type="colorScale" priority="153">
      <colorScale>
        <cfvo type="formula" val="10"/>
        <cfvo type="max"/>
        <color rgb="FFFFFFFF"/>
        <color rgb="FF00FF00"/>
      </colorScale>
    </cfRule>
  </conditionalFormatting>
  <conditionalFormatting sqref="I27:I64">
    <cfRule type="colorScale" priority="154">
      <colorScale>
        <cfvo type="formula" val="10"/>
        <cfvo type="max"/>
        <color rgb="FFFFFFFF"/>
        <color rgb="FF00FF00"/>
      </colorScale>
    </cfRule>
  </conditionalFormatting>
  <conditionalFormatting sqref="H27:H64">
    <cfRule type="colorScale" priority="155">
      <colorScale>
        <cfvo type="formula" val="10"/>
        <cfvo type="max"/>
        <color rgb="FFFFFFFF"/>
        <color rgb="FF00FF00"/>
      </colorScale>
    </cfRule>
  </conditionalFormatting>
  <conditionalFormatting sqref="G27:G64">
    <cfRule type="colorScale" priority="156">
      <colorScale>
        <cfvo type="formula" val="10"/>
        <cfvo type="max"/>
        <color rgb="FFFFFFFF"/>
        <color rgb="FF00FF00"/>
      </colorScale>
    </cfRule>
  </conditionalFormatting>
  <hyperlinks>
    <hyperlink ref="A1" r:id="rId1" display="http://www.twitter.com/GTA_Sheet"/>
    <hyperlink ref="O4" r:id="rId2"/>
    <hyperlink ref="O5" r:id="rId3"/>
    <hyperlink ref="O6" r:id="rId4"/>
    <hyperlink ref="O7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18" r:id="rId16"/>
    <hyperlink ref="O19" r:id="rId17"/>
    <hyperlink ref="O20" r:id="rId18"/>
    <hyperlink ref="O21" r:id="rId19"/>
    <hyperlink ref="O22" r:id="rId20"/>
    <hyperlink ref="O23" r:id="rId21"/>
    <hyperlink ref="O24" r:id="rId22"/>
    <hyperlink ref="O27" r:id="rId23"/>
    <hyperlink ref="O30" r:id="rId24"/>
    <hyperlink ref="O31" r:id="rId25"/>
    <hyperlink ref="O32" r:id="rId26"/>
    <hyperlink ref="O33" r:id="rId27"/>
    <hyperlink ref="O34" r:id="rId28"/>
    <hyperlink ref="O35" r:id="rId29" display="http://i.imgur.com/xsyTfQT.jpg"/>
    <hyperlink ref="O36" r:id="rId30" display="http://i.imgur.com/LfkSZ1B.jpg"/>
    <hyperlink ref="O37" r:id="rId31" display="http://i.imgur.com/TaPKAo7.jpg"/>
    <hyperlink ref="O38" r:id="rId32" display="http://i.imgur.com/O7DHKBS.jpg"/>
    <hyperlink ref="O39" r:id="rId33" display="http://i.imgur.com/kq1pDPy.jpg"/>
    <hyperlink ref="O40" r:id="rId34" display="http://i.imgur.com/PJEGRPW.jpg"/>
    <hyperlink ref="O41" r:id="rId35" display="http://i.imgur.com/VGx2e05.jpg"/>
    <hyperlink ref="O42" r:id="rId36" display="http://i.imgur.com/FZR99VW.jpg"/>
    <hyperlink ref="O43" r:id="rId37" display="http://i.imgur.com/VWZO0zc.jpg"/>
    <hyperlink ref="O44" r:id="rId38" display="http://i.imgur.com/G50RhCG.jpg"/>
    <hyperlink ref="O45" r:id="rId39" display="http://i.imgur.com/QwyWDsKs.jpg"/>
    <hyperlink ref="O46" r:id="rId40" display="http://i.imgur.com/Ye1NkdE.jpg"/>
    <hyperlink ref="O47" r:id="rId41" display="http://i.imgur.com/G50RhCG.jpg"/>
    <hyperlink ref="O48" r:id="rId42" display="http://i.imgur.com/UvM645u.jpg"/>
    <hyperlink ref="O49" r:id="rId43" display="http://i.imgur.com/9VuoplK.jpg"/>
    <hyperlink ref="O50" r:id="rId44"/>
    <hyperlink ref="O51" r:id="rId45"/>
    <hyperlink ref="O52" r:id="rId46"/>
    <hyperlink ref="O53" r:id="rId47"/>
    <hyperlink ref="O54" r:id="rId48"/>
    <hyperlink ref="O55" r:id="rId49"/>
    <hyperlink ref="O56" r:id="rId50" display="http://i.imgur.com/zlHZJMAs.jpg"/>
    <hyperlink ref="O57" r:id="rId51" display="http://i.imgur.com/q4LtlSf.jpg"/>
    <hyperlink ref="O58" r:id="rId52" display="http://i.imgur.com/okZPe8B.jpg"/>
    <hyperlink ref="O59" r:id="rId53" display="http://i.imgur.com/dfTnh7j.jpg"/>
    <hyperlink ref="O60" r:id="rId54" display="http://i.imgur.com/atgGb6E.jpg"/>
    <hyperlink ref="O61" r:id="rId55" display="http://i.imgur.com/o6TRnLM.jpg"/>
    <hyperlink ref="O62" r:id="rId56" display="http://i.imgur.com/TqdcVw7.jpg"/>
    <hyperlink ref="O63" r:id="rId57"/>
    <hyperlink ref="O64" r:id="rId58"/>
    <hyperlink ref="O67" r:id="rId59"/>
    <hyperlink ref="O68" r:id="rId60"/>
    <hyperlink ref="O69" r:id="rId61"/>
    <hyperlink ref="O70" r:id="rId62"/>
    <hyperlink ref="O71" r:id="rId63"/>
    <hyperlink ref="O72" r:id="rId64" display="http://i.imgur.com/5C9vhX6.jpg"/>
    <hyperlink ref="O73" r:id="rId65"/>
    <hyperlink ref="O74" r:id="rId66" display="http://i.imgur.com/OvDKAyD.jpg"/>
    <hyperlink ref="O75" r:id="rId67" display="http://i.imgur.com/RjFxQTc.jpg"/>
    <hyperlink ref="O76" r:id="rId68"/>
    <hyperlink ref="O77" r:id="rId69"/>
    <hyperlink ref="O78" r:id="rId70" display="http://i.imgur.com/l4yyBe0s.jpg"/>
    <hyperlink ref="O79" r:id="rId71" display="http://i.imgur.com/kpmP0OJs.jpg"/>
    <hyperlink ref="O80" r:id="rId72"/>
    <hyperlink ref="O81" r:id="rId73"/>
    <hyperlink ref="O82" r:id="rId74"/>
    <hyperlink ref="O83" r:id="rId75"/>
    <hyperlink ref="O84" r:id="rId76"/>
    <hyperlink ref="O85" r:id="rId77"/>
    <hyperlink ref="O88" r:id="rId78"/>
    <hyperlink ref="O89" r:id="rId79"/>
    <hyperlink ref="O90" r:id="rId80"/>
    <hyperlink ref="O91" r:id="rId81"/>
    <hyperlink ref="O92" r:id="rId82"/>
    <hyperlink ref="O93" r:id="rId83"/>
    <hyperlink ref="O94" r:id="rId84"/>
    <hyperlink ref="O95" r:id="rId85"/>
    <hyperlink ref="O96" r:id="rId86"/>
    <hyperlink ref="O97" r:id="rId87" display="http://i.imgur.com/VIpyE2zs.jpg"/>
    <hyperlink ref="O98" r:id="rId88"/>
    <hyperlink ref="O99" r:id="rId89" display="http://i.imgur.com/OdYEkp5.jpg"/>
    <hyperlink ref="O100" r:id="rId90" display="http://i.imgur.com/GpY5JzN.jpg"/>
    <hyperlink ref="O101" r:id="rId91"/>
    <hyperlink ref="O102" r:id="rId92"/>
    <hyperlink ref="O103" r:id="rId93"/>
    <hyperlink ref="O104" r:id="rId94"/>
    <hyperlink ref="O105" r:id="rId95"/>
    <hyperlink ref="O106" r:id="rId96"/>
    <hyperlink ref="O107" r:id="rId97"/>
    <hyperlink ref="O108" r:id="rId98"/>
    <hyperlink ref="O109" r:id="rId99"/>
    <hyperlink ref="O110" r:id="rId100"/>
    <hyperlink ref="O111" r:id="rId101"/>
    <hyperlink ref="O112" r:id="rId102"/>
    <hyperlink ref="O113" r:id="rId103"/>
    <hyperlink ref="O114" r:id="rId104"/>
    <hyperlink ref="O115" r:id="rId105"/>
    <hyperlink ref="O116" r:id="rId106"/>
    <hyperlink ref="O117" r:id="rId107"/>
    <hyperlink ref="O118" r:id="rId108"/>
    <hyperlink ref="O119" r:id="rId109"/>
    <hyperlink ref="O120" r:id="rId110"/>
    <hyperlink ref="O121" r:id="rId111"/>
    <hyperlink ref="O124" r:id="rId112"/>
    <hyperlink ref="O125" r:id="rId113"/>
    <hyperlink ref="O126" r:id="rId114"/>
    <hyperlink ref="O127" r:id="rId115"/>
    <hyperlink ref="O128" r:id="rId116"/>
    <hyperlink ref="O129" r:id="rId117" display="http://i.imgur.com/kUzbTeg.jpg"/>
    <hyperlink ref="O130" r:id="rId118"/>
    <hyperlink ref="O131" r:id="rId119" display="http://i.imgur.com/oEIlnKEs.jpg"/>
    <hyperlink ref="O132" r:id="rId120"/>
    <hyperlink ref="O133" r:id="rId121" display="http://i.imgur.com/m45jlxQs.jpg"/>
    <hyperlink ref="O134" r:id="rId122" display="http://i.imgur.com/HPEkLdP.jpg"/>
    <hyperlink ref="O135" r:id="rId123" display="http://i.imgur.com/JvLGCM4.jpg"/>
    <hyperlink ref="O136" r:id="rId124" display="http://i.imgur.com/UJ49Qu4.jpg"/>
    <hyperlink ref="O137" r:id="rId125" display="http://i.imgur.com/trY20yQ.jpg"/>
    <hyperlink ref="O138" r:id="rId126" display="http://i.imgur.com/D3WV68a.jpg"/>
    <hyperlink ref="O139" r:id="rId127" display="http://i.imgur.com/aaQGKQd.jpg"/>
    <hyperlink ref="O140" r:id="rId128" display="http://i.imgur.com/Al8qwal.jpg"/>
    <hyperlink ref="O141" r:id="rId129" display="http://i.imgur.com/ztq3a4N.jpg"/>
    <hyperlink ref="O142" r:id="rId130" display="http://i.imgur.com/bkSh2kN.jpg"/>
    <hyperlink ref="O143" r:id="rId131" display="http://i.imgur.com/YnUTHJh.jpg"/>
    <hyperlink ref="O144" r:id="rId132" display="http://i.imgur.com/ZunYV9V.jpg"/>
    <hyperlink ref="O145" r:id="rId133" display="http://i.imgur.com/tK6ODhe.jpg"/>
    <hyperlink ref="O146" r:id="rId134" display="http://i.imgur.com/6iltkJp.jpg"/>
    <hyperlink ref="O147" r:id="rId135" display="http://i.imgur.com/gfx0vDF.jpg"/>
    <hyperlink ref="O148" r:id="rId136"/>
    <hyperlink ref="O149" r:id="rId137" display="http://i.imgur.com/Mlt3J7H.jpg"/>
    <hyperlink ref="O150" r:id="rId138" display="http://i.imgur.com/zwj9Etx.jpg"/>
    <hyperlink ref="O151" r:id="rId139" display="http://i.imgur.com/ljTfjrb.jpg"/>
    <hyperlink ref="O154" r:id="rId140"/>
    <hyperlink ref="O155" r:id="rId141"/>
    <hyperlink ref="O156" r:id="rId142"/>
    <hyperlink ref="O157" r:id="rId143"/>
    <hyperlink ref="O158" r:id="rId144"/>
    <hyperlink ref="O159" r:id="rId145"/>
    <hyperlink ref="O160" r:id="rId146"/>
    <hyperlink ref="O161" r:id="rId147" display="http://i.imgur.com/jXYDXqi.jpg"/>
    <hyperlink ref="O162" r:id="rId148"/>
    <hyperlink ref="O163" r:id="rId149"/>
    <hyperlink ref="O164" r:id="rId150"/>
    <hyperlink ref="O165" r:id="rId151"/>
    <hyperlink ref="O166" r:id="rId152"/>
    <hyperlink ref="O167" r:id="rId153"/>
    <hyperlink ref="O170" r:id="rId154"/>
    <hyperlink ref="O171" r:id="rId155" display="http://i.imgur.com/SghlLTXs.jpg"/>
    <hyperlink ref="O172" r:id="rId156" display="http://i.imgur.com/ft7RvSWs.jpg"/>
    <hyperlink ref="O173" r:id="rId157"/>
    <hyperlink ref="O174" r:id="rId158"/>
    <hyperlink ref="O175" r:id="rId159"/>
    <hyperlink ref="O176" r:id="rId160"/>
    <hyperlink ref="O179" r:id="rId161"/>
    <hyperlink ref="O180" r:id="rId162"/>
    <hyperlink ref="O181" r:id="rId163"/>
    <hyperlink ref="O182" r:id="rId164"/>
    <hyperlink ref="O183" r:id="rId165"/>
    <hyperlink ref="O184" r:id="rId166"/>
    <hyperlink ref="O185" r:id="rId167"/>
    <hyperlink ref="O186" r:id="rId168"/>
    <hyperlink ref="O187" r:id="rId169"/>
    <hyperlink ref="O188" r:id="rId170"/>
    <hyperlink ref="O189" r:id="rId171"/>
    <hyperlink ref="O190" r:id="rId172"/>
    <hyperlink ref="O191" r:id="rId173"/>
    <hyperlink ref="O192" r:id="rId174"/>
    <hyperlink ref="O193" r:id="rId175"/>
    <hyperlink ref="O194" r:id="rId176"/>
    <hyperlink ref="O195" r:id="rId177"/>
    <hyperlink ref="O196" r:id="rId178"/>
    <hyperlink ref="O197" r:id="rId179"/>
    <hyperlink ref="O198" r:id="rId180"/>
    <hyperlink ref="O199" r:id="rId181"/>
    <hyperlink ref="O200" r:id="rId182"/>
    <hyperlink ref="O201" r:id="rId183"/>
    <hyperlink ref="O202" r:id="rId184"/>
    <hyperlink ref="O205" r:id="rId185" display="http://i.imgur.com/en57lNds.jpg"/>
    <hyperlink ref="O206" r:id="rId186"/>
    <hyperlink ref="O207" r:id="rId187" display="http://i.imgur.com/noXXcgr.jpg"/>
    <hyperlink ref="O208" r:id="rId188" display="http://i.imgur.com/s33u66b.jpg"/>
    <hyperlink ref="O209" r:id="rId189"/>
    <hyperlink ref="O210" r:id="rId190"/>
    <hyperlink ref="O211" r:id="rId191" display="http://i.imgur.com/2Pps2Hy.jpg"/>
    <hyperlink ref="O212" r:id="rId192"/>
    <hyperlink ref="O213" r:id="rId193" display="http://i.imgur.com/1g0SWvUs.jpg"/>
    <hyperlink ref="O214" r:id="rId194"/>
    <hyperlink ref="O215" r:id="rId195"/>
    <hyperlink ref="O216" r:id="rId196" display="http://i.imgur.com/IpLaltgs.jpg"/>
    <hyperlink ref="O217" r:id="rId197"/>
    <hyperlink ref="O219" r:id="rId198"/>
    <hyperlink ref="O220" r:id="rId199"/>
    <hyperlink ref="O221" r:id="rId200"/>
    <hyperlink ref="O222" r:id="rId201"/>
    <hyperlink ref="O223" r:id="rId202" display="http://i.imgur.com/VGZmQIJ.jpg"/>
    <hyperlink ref="O224" r:id="rId203"/>
    <hyperlink ref="O225" r:id="rId204"/>
    <hyperlink ref="O226" r:id="rId205"/>
    <hyperlink ref="O227" r:id="rId206"/>
    <hyperlink ref="O228" r:id="rId207"/>
    <hyperlink ref="O229" r:id="rId208"/>
    <hyperlink ref="O230" r:id="rId209"/>
    <hyperlink ref="O231" r:id="rId210"/>
    <hyperlink ref="O234" r:id="rId211" display="http://i.imgur.com/Vxc1mfbs.jpg"/>
    <hyperlink ref="O235" r:id="rId212" display="http://i.imgur.com/E1bnO9z.jpg"/>
    <hyperlink ref="O236" r:id="rId213"/>
    <hyperlink ref="O238" r:id="rId214"/>
    <hyperlink ref="O239" r:id="rId215"/>
    <hyperlink ref="O240" r:id="rId216" display="http://i.imgur.com/4O1neYN.jpg"/>
    <hyperlink ref="O241" r:id="rId217" display="http://i.imgur.com/xJU4CGA.jpg"/>
    <hyperlink ref="O242" r:id="rId218" display="http://i.imgur.com/8GGyX7qs.jpg"/>
    <hyperlink ref="O243" r:id="rId219"/>
    <hyperlink ref="O244" r:id="rId220" display="http://i.imgur.com/tFqurKr.jpg"/>
    <hyperlink ref="O245" r:id="rId221"/>
    <hyperlink ref="O246" r:id="rId222"/>
    <hyperlink ref="O247" r:id="rId223"/>
    <hyperlink ref="O248" r:id="rId224"/>
    <hyperlink ref="O249" r:id="rId225"/>
    <hyperlink ref="O250" r:id="rId226"/>
    <hyperlink ref="O251" r:id="rId227"/>
    <hyperlink ref="O252" r:id="rId228"/>
    <hyperlink ref="O253" r:id="rId229"/>
    <hyperlink ref="O254" r:id="rId230"/>
    <hyperlink ref="O255" r:id="rId231"/>
    <hyperlink ref="O256" r:id="rId232"/>
    <hyperlink ref="O257" r:id="rId233"/>
    <hyperlink ref="O261" r:id="rId234" display="http://i.imgur.com/neEeJ9s.jpg"/>
    <hyperlink ref="O262" r:id="rId235" display="http://i.imgur.com/ZrUPqwe.jpg"/>
    <hyperlink ref="O263" r:id="rId236" display="http://i.imgur.com/N85dnRX.jpg"/>
    <hyperlink ref="O264" r:id="rId237" display="http://i.imgur.com/A9zy8Hj.jpg"/>
    <hyperlink ref="O265" r:id="rId238" display="http://i.imgur.com/6xmFIzj.jpg"/>
    <hyperlink ref="O268" r:id="rId239" display="http://i.imgur.com/KIdZw4b.jpg"/>
    <hyperlink ref="O269" r:id="rId240" display="http://i.imgur.com/bYjhSzm.jpg"/>
    <hyperlink ref="O270" r:id="rId241" display="http://i.imgur.com/bVIoAt0.jpg"/>
    <hyperlink ref="O271" r:id="rId242" display="http://i.imgur.com/8qzG1h1.jpg"/>
    <hyperlink ref="O272" r:id="rId243" display="http://i.imgur.com/rbph3KP.jpg"/>
    <hyperlink ref="O273" r:id="rId244" display="http://i.imgur.com/cvt19TD.jpg"/>
    <hyperlink ref="O274" r:id="rId245" display="http://i.imgur.com/LpSPSov.jpg"/>
    <hyperlink ref="O275" r:id="rId246" display="http://i.imgur.com/2j3tckb.jpg"/>
    <hyperlink ref="O276" r:id="rId247" display="http://i.imgur.com/UezyKmH.jpg"/>
    <hyperlink ref="O277" r:id="rId248" display="http://i.imgur.com/43IhHt6.jpg"/>
    <hyperlink ref="O278" r:id="rId249" display="http://i.imgur.com/jXQpjCK.jpg"/>
    <hyperlink ref="O279" r:id="rId250" display="http://i.imgur.com/P9VgaKJ.jpg"/>
    <hyperlink ref="O280" r:id="rId251" display="http://i.imgur.com/TBZkPTB.jpg"/>
    <hyperlink ref="O283" r:id="rId252"/>
    <hyperlink ref="O284" r:id="rId253"/>
    <hyperlink ref="O285" r:id="rId254"/>
    <hyperlink ref="O286" r:id="rId255"/>
    <hyperlink ref="O287" r:id="rId256"/>
    <hyperlink ref="O288" r:id="rId257"/>
    <hyperlink ref="O289" r:id="rId258"/>
    <hyperlink ref="O290" r:id="rId259"/>
    <hyperlink ref="O291" r:id="rId260"/>
    <hyperlink ref="O292" r:id="rId261"/>
    <hyperlink ref="O293" r:id="rId262"/>
    <hyperlink ref="O294" r:id="rId263"/>
    <hyperlink ref="O295" r:id="rId264"/>
    <hyperlink ref="O296" r:id="rId265"/>
    <hyperlink ref="O297" r:id="rId266"/>
    <hyperlink ref="O298" r:id="rId267"/>
    <hyperlink ref="O299" r:id="rId268"/>
    <hyperlink ref="O300" r:id="rId269"/>
    <hyperlink ref="O303" r:id="rId270"/>
    <hyperlink ref="O306" r:id="rId271"/>
    <hyperlink ref="O307" r:id="rId272"/>
    <hyperlink ref="O308" r:id="rId273"/>
    <hyperlink ref="O309" r:id="rId274"/>
    <hyperlink ref="O310" r:id="rId275"/>
    <hyperlink ref="O313" r:id="rId276"/>
    <hyperlink ref="O314" r:id="rId277"/>
    <hyperlink ref="O315" r:id="rId278"/>
    <hyperlink ref="O316" r:id="rId279" display="http://i.imgur.com/FZsCYQUs.jpg"/>
    <hyperlink ref="O319" r:id="rId280"/>
    <hyperlink ref="O320" r:id="rId281"/>
    <hyperlink ref="O321" r:id="rId282"/>
    <hyperlink ref="O322" r:id="rId283"/>
    <hyperlink ref="O323" r:id="rId284"/>
    <hyperlink ref="O324" r:id="rId285"/>
    <hyperlink ref="O325" r:id="rId286"/>
    <hyperlink ref="O326" r:id="rId287"/>
    <hyperlink ref="O327" r:id="rId288"/>
    <hyperlink ref="O330" r:id="rId289"/>
    <hyperlink ref="O331" r:id="rId290" display="http://i.imgur.com/RSVjeqO.jpg"/>
    <hyperlink ref="O332" r:id="rId291"/>
    <hyperlink ref="O335" r:id="rId292"/>
    <hyperlink ref="O336" r:id="rId293"/>
    <hyperlink ref="O337" r:id="rId294" display="http://i.imgur.com/amdcdVQ.jpg"/>
    <hyperlink ref="O338" r:id="rId295"/>
    <hyperlink ref="O339" r:id="rId296"/>
    <hyperlink ref="O340" r:id="rId297" display="http://i.imgur.com/C5ePDTm.jpg"/>
    <hyperlink ref="O341" r:id="rId298"/>
    <hyperlink ref="O342" r:id="rId299"/>
    <hyperlink ref="O343" r:id="rId300"/>
    <hyperlink ref="O344" r:id="rId301"/>
    <hyperlink ref="O345" r:id="rId302" display="http://i.imgur.com/WQ6a6y1s.jpg"/>
    <hyperlink ref="O346" r:id="rId303"/>
    <hyperlink ref="O347" r:id="rId304"/>
    <hyperlink ref="O348" r:id="rId305"/>
    <hyperlink ref="O351" r:id="rId306"/>
    <hyperlink ref="O352" r:id="rId307"/>
    <hyperlink ref="O353" r:id="rId308" display="http://i.imgur.com/qhJ4TUP.jpg"/>
    <hyperlink ref="O354" r:id="rId309"/>
    <hyperlink ref="O355" r:id="rId310" display="http://i.imgur.com/RVPdAAIs.jpg"/>
    <hyperlink ref="O356" r:id="rId311"/>
    <hyperlink ref="O357" r:id="rId312"/>
    <hyperlink ref="O358" r:id="rId313" display="http://i.imgur.com/gCLeXmRs.jpg"/>
    <hyperlink ref="O359" r:id="rId314" display="http://i.imgur.com/E7HEv1I.jpg"/>
    <hyperlink ref="O360" r:id="rId315"/>
    <hyperlink ref="O361" r:id="rId316"/>
    <hyperlink ref="O362" r:id="rId317"/>
    <hyperlink ref="O363" r:id="rId318"/>
    <hyperlink ref="O364" r:id="rId319"/>
    <hyperlink ref="O365" r:id="rId320"/>
    <hyperlink ref="O366" r:id="rId321" display="http://i.imgur.com/mO9btMP.jpg"/>
    <hyperlink ref="O367" r:id="rId322" display="http://i.imgur.com/9E9vsKp.jpg"/>
    <hyperlink ref="O370" r:id="rId323"/>
    <hyperlink ref="O371" r:id="rId324"/>
    <hyperlink ref="O372" r:id="rId325"/>
    <hyperlink ref="O373" r:id="rId326"/>
    <hyperlink ref="O374" r:id="rId327"/>
    <hyperlink ref="O375" r:id="rId328"/>
    <hyperlink ref="O376" r:id="rId329"/>
    <hyperlink ref="O377" r:id="rId330" display="http://i.imgur.com/qDMqVeu.jpg"/>
    <hyperlink ref="O378" r:id="rId331"/>
    <hyperlink ref="O379" r:id="rId332"/>
    <hyperlink ref="O380" r:id="rId333"/>
    <hyperlink ref="O383" r:id="rId334"/>
    <hyperlink ref="O384" r:id="rId335"/>
    <hyperlink ref="O385" r:id="rId336"/>
    <hyperlink ref="O386" r:id="rId337"/>
    <hyperlink ref="O387" r:id="rId338"/>
    <hyperlink ref="O388" r:id="rId339"/>
  </hyperlinks>
  <pageMargins left="0.7" right="0.7" top="0.75" bottom="0.75" header="0.3" footer="0.3"/>
  <drawing r:id="rId340"/>
  <legacyDrawing r:id="rId3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30" sqref="B30"/>
    </sheetView>
  </sheetViews>
  <sheetFormatPr defaultColWidth="17.28515625" defaultRowHeight="15.75" customHeight="1" x14ac:dyDescent="0.2"/>
  <cols>
    <col min="1" max="1" width="27.140625" customWidth="1"/>
    <col min="2" max="2" width="141" customWidth="1"/>
  </cols>
  <sheetData>
    <row r="1" spans="1:2" ht="12.75" customHeight="1" x14ac:dyDescent="0.2">
      <c r="A1" s="5" t="s">
        <v>1</v>
      </c>
      <c r="B1" s="30" t="str">
        <f>HYPERLINK("https://docs.google.com/spreadsheet/ccc?key=0AvMnvlv4JzeKdGRVQlVHVUlRY2VoZGQtaFBGYW1HVlE&amp;usp=drive_web","https://docs.google.com/spreadsheet/ccc?key=0AvMnvlv4JzeKdGRVQlVHVUlRY2VoZGQtaFBGYW1HVlE&amp;usp=drive_web ")</f>
        <v xml:space="preserve">https://docs.google.com/spreadsheet/ccc?key=0AvMnvlv4JzeKdGRVQlVHVUlRY2VoZGQtaFBGYW1HVlE&amp;usp=drive_web </v>
      </c>
    </row>
    <row r="2" spans="1:2" ht="12.75" customHeight="1" x14ac:dyDescent="0.2">
      <c r="A2" s="32" t="s">
        <v>71</v>
      </c>
      <c r="B2" s="30" t="str">
        <f>HYPERLINK("http://goo.gl/MIyP8e","http://goo.gl/MIyP8e ")</f>
        <v xml:space="preserve">http://goo.gl/MIyP8e </v>
      </c>
    </row>
    <row r="3" spans="1:2" ht="12.75" customHeight="1" x14ac:dyDescent="0.2">
      <c r="A3" s="5" t="s">
        <v>72</v>
      </c>
      <c r="B3" s="30" t="str">
        <f>HYPERLINK("http://jeffersonkim.com/2013/09/28/grand-theft-auto-5-vehicle-spreadsheet-statistics-list-gta-5/","http://jeffersonkim.com/2013/09/28/grand-theft-auto-5-vehicle-spreadsheet-statistics-list-gta-5/ ")</f>
        <v xml:space="preserve">http://jeffersonkim.com/2013/09/28/grand-theft-auto-5-vehicle-spreadsheet-statistics-list-gta-5/ </v>
      </c>
    </row>
    <row r="4" spans="1:2" ht="12.75" customHeight="1" x14ac:dyDescent="0.2">
      <c r="A4" s="5"/>
      <c r="B4" s="30" t="str">
        <f>HYPERLINK("http://gta.wikia.com/Vehicles_in_GTA_V","http://gta.wikia.com/Vehicles_in_GTA_V ")</f>
        <v xml:space="preserve">http://gta.wikia.com/Vehicles_in_GTA_V </v>
      </c>
    </row>
    <row r="5" spans="1:2" ht="12.75" customHeight="1" x14ac:dyDescent="0.2">
      <c r="A5" s="32" t="s">
        <v>73</v>
      </c>
      <c r="B5" s="30" t="str">
        <f>HYPERLINK("http://socialclub.rockstargames.com/games/gtav/career/vehicles/gtaonline","http://socialclub.rockstargames.com/games/gtav/career/vehicles/gtaonline  ")</f>
        <v xml:space="preserve">http://socialclub.rockstargames.com/games/gtav/career/vehicles/gtaonline  </v>
      </c>
    </row>
    <row r="6" spans="1:2" ht="12.75" customHeight="1" x14ac:dyDescent="0.2">
      <c r="A6" s="32"/>
      <c r="B6" s="30" t="str">
        <f>HYPERLINK("http://gtaa.info/vehicles/","http://gtaa.info/vehicles/")</f>
        <v>http://gtaa.info/vehicles/</v>
      </c>
    </row>
    <row r="7" spans="1:2" ht="12.75" customHeight="1" x14ac:dyDescent="0.2">
      <c r="A7" s="5" t="s">
        <v>75</v>
      </c>
      <c r="B7" s="37" t="s">
        <v>76</v>
      </c>
    </row>
    <row r="8" spans="1:2" ht="12.75" customHeight="1" x14ac:dyDescent="0.2">
      <c r="A8" s="32" t="s">
        <v>77</v>
      </c>
      <c r="B8" s="38" t="s">
        <v>78</v>
      </c>
    </row>
    <row r="9" spans="1:2" ht="12.75" customHeight="1" x14ac:dyDescent="0.2">
      <c r="A9" s="5" t="s">
        <v>80</v>
      </c>
      <c r="B9" s="41" t="str">
        <f>HYPERLINK("https://docs.google.com/spreadsheet/lv?key=0AlP-Va9xYIY4dDlxR1RVMmFCSnZCbEpvcEJXeHdEanc&amp;rm=full#gid=0","https://docs.google.com/spreadsheet/lv?key=0AlP-Va9xYIY4dDlxR1RVMmFCSnZCbEpvcEJXeHdEanc&amp;rm=full#gid=0")</f>
        <v>https://docs.google.com/spreadsheet/lv?key=0AlP-Va9xYIY4dDlxR1RVMmFCSnZCbEpvcEJXeHdEanc&amp;rm=full#gid=0</v>
      </c>
    </row>
    <row r="10" spans="1:2" ht="12.75" customHeight="1" x14ac:dyDescent="0.2">
      <c r="A10" s="37"/>
      <c r="B10" s="37"/>
    </row>
    <row r="11" spans="1:2" ht="12.75" customHeight="1" x14ac:dyDescent="0.2">
      <c r="A11" s="32" t="s">
        <v>23</v>
      </c>
      <c r="B11" s="38" t="s">
        <v>94</v>
      </c>
    </row>
    <row r="12" spans="1:2" ht="12.75" customHeight="1" x14ac:dyDescent="0.2">
      <c r="A12" s="37"/>
      <c r="B12" s="38"/>
    </row>
    <row r="13" spans="1:2" ht="12.75" customHeight="1" x14ac:dyDescent="0.2">
      <c r="A13" s="37"/>
      <c r="B13" s="38" t="s">
        <v>97</v>
      </c>
    </row>
    <row r="14" spans="1:2" ht="12.75" customHeight="1" x14ac:dyDescent="0.2">
      <c r="A14" s="37"/>
      <c r="B14" s="38" t="s">
        <v>99</v>
      </c>
    </row>
    <row r="15" spans="1:2" ht="12.75" customHeight="1" x14ac:dyDescent="0.2">
      <c r="A15" s="37"/>
      <c r="B15" s="38" t="s">
        <v>101</v>
      </c>
    </row>
    <row r="16" spans="1:2" ht="12.75" customHeight="1" x14ac:dyDescent="0.2">
      <c r="A16" s="37"/>
      <c r="B16" s="38" t="s">
        <v>103</v>
      </c>
    </row>
    <row r="17" spans="1:2" ht="12.75" customHeight="1" x14ac:dyDescent="0.2">
      <c r="A17" s="37"/>
      <c r="B17" s="37"/>
    </row>
    <row r="18" spans="1:2" ht="12.75" customHeight="1" x14ac:dyDescent="0.2">
      <c r="A18" s="37"/>
      <c r="B18" s="32" t="s">
        <v>105</v>
      </c>
    </row>
    <row r="19" spans="1:2" ht="12.75" customHeight="1" x14ac:dyDescent="0.2">
      <c r="A19" s="37"/>
      <c r="B19" s="37"/>
    </row>
    <row r="20" spans="1:2" ht="12.75" customHeight="1" x14ac:dyDescent="0.2">
      <c r="A20" s="37"/>
      <c r="B20" s="38" t="s">
        <v>108</v>
      </c>
    </row>
    <row r="21" spans="1:2" ht="12.75" customHeight="1" x14ac:dyDescent="0.2">
      <c r="A21" s="37"/>
      <c r="B21" s="38" t="s">
        <v>111</v>
      </c>
    </row>
    <row r="22" spans="1:2" ht="12.75" customHeight="1" x14ac:dyDescent="0.2">
      <c r="A22" s="37"/>
      <c r="B22" s="37"/>
    </row>
    <row r="23" spans="1:2" ht="12.75" customHeight="1" x14ac:dyDescent="0.4">
      <c r="A23" s="46"/>
      <c r="B23" s="47"/>
    </row>
    <row r="24" spans="1:2" ht="12.75" customHeight="1" x14ac:dyDescent="0.25">
      <c r="A24" s="49"/>
      <c r="B24" s="51"/>
    </row>
    <row r="25" spans="1:2" ht="12.75" customHeight="1" x14ac:dyDescent="0.25">
      <c r="A25" s="49"/>
      <c r="B25" s="53"/>
    </row>
  </sheetData>
  <hyperlinks>
    <hyperlink ref="B1" r:id="rId1" display="https://docs.google.com/spreadsheet/ccc?key=0AvMnvlv4JzeKdGRVQlVHVUlRY2VoZGQtaFBGYW1HVlE&amp;usp=drive_web"/>
    <hyperlink ref="B2" r:id="rId2" display="http://goo.gl/MIyP8e"/>
    <hyperlink ref="B3" r:id="rId3" display="http://jeffersonkim.com/2013/09/28/grand-theft-auto-5-vehicle-spreadsheet-statistics-list-gta-5/"/>
    <hyperlink ref="B4" r:id="rId4" display="http://gta.wikia.com/Vehicles_in_GTA_V"/>
    <hyperlink ref="B5" r:id="rId5" display="http://socialclub.rockstargames.com/games/gtav/career/vehicles/gtaonline"/>
    <hyperlink ref="B6" r:id="rId6" display="http://gtaa.info/vehicles/"/>
    <hyperlink ref="B9" r:id="rId7" location="gid=0" display="https://docs.google.com/spreadsheet/lv?key=0AlP-Va9xYIY4dDlxR1RVMmFCSnZCbEpvcEJXeHdEanc&amp;rm=full - gid=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7.28515625" defaultRowHeight="15.75" customHeight="1" x14ac:dyDescent="0.2"/>
  <cols>
    <col min="1" max="1" width="76.42578125" customWidth="1"/>
    <col min="2" max="2" width="23.28515625" customWidth="1"/>
    <col min="3" max="3" width="69.7109375" customWidth="1"/>
  </cols>
  <sheetData>
    <row r="1" spans="1:3" ht="15.75" customHeight="1" x14ac:dyDescent="0.2">
      <c r="A1" s="1" t="s">
        <v>0</v>
      </c>
      <c r="B1" s="1" t="s">
        <v>2</v>
      </c>
      <c r="C1" s="3" t="s">
        <v>3</v>
      </c>
    </row>
    <row r="2" spans="1:3" ht="15.75" customHeight="1" x14ac:dyDescent="0.2">
      <c r="A2" s="4" t="s">
        <v>4</v>
      </c>
      <c r="B2" s="6">
        <v>42570</v>
      </c>
      <c r="C2" s="7"/>
    </row>
    <row r="3" spans="1:3" ht="15.75" customHeight="1" x14ac:dyDescent="0.2">
      <c r="A3" s="4" t="s">
        <v>7</v>
      </c>
      <c r="B3" s="6"/>
      <c r="C3" s="7"/>
    </row>
    <row r="4" spans="1:3" ht="15.75" customHeight="1" x14ac:dyDescent="0.2">
      <c r="A4" s="4" t="s">
        <v>8</v>
      </c>
      <c r="B4" s="6"/>
      <c r="C4" s="7"/>
    </row>
    <row r="5" spans="1:3" ht="15.75" customHeight="1" x14ac:dyDescent="0.2">
      <c r="A5" s="9"/>
      <c r="B5" s="11"/>
      <c r="C5" s="9"/>
    </row>
    <row r="6" spans="1:3" ht="15.75" customHeight="1" x14ac:dyDescent="0.2">
      <c r="A6" s="17" t="s">
        <v>14</v>
      </c>
      <c r="B6" s="19">
        <v>42568</v>
      </c>
      <c r="C6" s="21" t="s">
        <v>26</v>
      </c>
    </row>
    <row r="7" spans="1:3" ht="15.75" customHeight="1" x14ac:dyDescent="0.2">
      <c r="A7" s="17" t="s">
        <v>27</v>
      </c>
      <c r="B7" s="19"/>
      <c r="C7" s="21" t="s">
        <v>28</v>
      </c>
    </row>
    <row r="8" spans="1:3" ht="15.75" customHeight="1" x14ac:dyDescent="0.2">
      <c r="A8" s="17" t="s">
        <v>29</v>
      </c>
      <c r="B8" s="19"/>
      <c r="C8" s="21"/>
    </row>
    <row r="9" spans="1:3" ht="15.75" customHeight="1" x14ac:dyDescent="0.2">
      <c r="A9" s="9"/>
      <c r="B9" s="11"/>
      <c r="C9" s="9"/>
    </row>
    <row r="10" spans="1:3" ht="15.75" customHeight="1" x14ac:dyDescent="0.2">
      <c r="A10" s="21" t="s">
        <v>30</v>
      </c>
      <c r="B10" s="19">
        <v>42565</v>
      </c>
      <c r="C10" s="21" t="s">
        <v>31</v>
      </c>
    </row>
    <row r="11" spans="1:3" ht="15.75" customHeight="1" x14ac:dyDescent="0.2">
      <c r="A11" s="21" t="s">
        <v>32</v>
      </c>
      <c r="B11" s="19"/>
      <c r="C11" s="21"/>
    </row>
    <row r="12" spans="1:3" ht="15.75" customHeight="1" x14ac:dyDescent="0.2">
      <c r="A12" s="21" t="s">
        <v>33</v>
      </c>
      <c r="B12" s="19"/>
      <c r="C12" s="21"/>
    </row>
    <row r="13" spans="1:3" ht="15.75" customHeight="1" x14ac:dyDescent="0.2">
      <c r="A13" s="21" t="s">
        <v>34</v>
      </c>
      <c r="B13" s="19"/>
      <c r="C13" s="21"/>
    </row>
    <row r="14" spans="1:3" ht="15.75" customHeight="1" x14ac:dyDescent="0.2">
      <c r="A14" s="21" t="s">
        <v>35</v>
      </c>
      <c r="B14" s="19"/>
      <c r="C14" s="21"/>
    </row>
    <row r="15" spans="1:3" ht="15.75" customHeight="1" x14ac:dyDescent="0.2">
      <c r="A15" s="21" t="s">
        <v>36</v>
      </c>
      <c r="B15" s="19"/>
      <c r="C15" s="21"/>
    </row>
    <row r="16" spans="1:3" ht="15.75" customHeight="1" x14ac:dyDescent="0.2">
      <c r="A16" s="21" t="s">
        <v>37</v>
      </c>
      <c r="B16" s="19"/>
      <c r="C16" s="21"/>
    </row>
    <row r="17" spans="1:3" ht="15.75" customHeight="1" x14ac:dyDescent="0.2">
      <c r="A17" s="21" t="s">
        <v>38</v>
      </c>
      <c r="B17" s="19"/>
      <c r="C17" s="21"/>
    </row>
    <row r="18" spans="1:3" ht="15.75" customHeight="1" x14ac:dyDescent="0.2">
      <c r="A18" s="21" t="s">
        <v>39</v>
      </c>
      <c r="B18" s="19"/>
      <c r="C18" s="21"/>
    </row>
    <row r="19" spans="1:3" ht="15.75" customHeight="1" x14ac:dyDescent="0.2">
      <c r="A19" s="21" t="s">
        <v>40</v>
      </c>
      <c r="B19" s="19"/>
      <c r="C19" s="21"/>
    </row>
    <row r="20" spans="1:3" ht="15.75" customHeight="1" x14ac:dyDescent="0.2">
      <c r="A20" s="9"/>
      <c r="B20" s="11"/>
      <c r="C20" s="9"/>
    </row>
    <row r="21" spans="1:3" ht="15.75" customHeight="1" x14ac:dyDescent="0.2">
      <c r="A21" s="21" t="s">
        <v>41</v>
      </c>
      <c r="B21" s="19">
        <v>42556</v>
      </c>
      <c r="C21" s="21"/>
    </row>
    <row r="22" spans="1:3" ht="15.75" customHeight="1" x14ac:dyDescent="0.2">
      <c r="A22" s="9"/>
      <c r="B22" s="11"/>
      <c r="C22" s="9"/>
    </row>
    <row r="23" spans="1:3" ht="15.75" customHeight="1" x14ac:dyDescent="0.2">
      <c r="A23" s="21" t="s">
        <v>42</v>
      </c>
      <c r="B23" s="19">
        <v>42552</v>
      </c>
      <c r="C23" s="7"/>
    </row>
    <row r="24" spans="1:3" ht="15.75" customHeight="1" x14ac:dyDescent="0.2">
      <c r="A24" s="9"/>
      <c r="B24" s="11"/>
      <c r="C24" s="9"/>
    </row>
    <row r="25" spans="1:3" ht="15.75" customHeight="1" x14ac:dyDescent="0.2">
      <c r="A25" s="21" t="s">
        <v>43</v>
      </c>
      <c r="B25" s="19">
        <v>42542</v>
      </c>
      <c r="C25" s="21"/>
    </row>
    <row r="26" spans="1:3" ht="12.75" x14ac:dyDescent="0.2">
      <c r="A26" s="9"/>
      <c r="B26" s="11"/>
      <c r="C26" s="9"/>
    </row>
    <row r="27" spans="1:3" ht="12.75" x14ac:dyDescent="0.2">
      <c r="A27" s="21" t="s">
        <v>44</v>
      </c>
      <c r="B27" s="19">
        <v>42533</v>
      </c>
      <c r="C27" s="21" t="s">
        <v>45</v>
      </c>
    </row>
    <row r="28" spans="1:3" ht="12.75" x14ac:dyDescent="0.2">
      <c r="A28" s="9"/>
      <c r="B28" s="11"/>
      <c r="C28" s="9"/>
    </row>
    <row r="29" spans="1:3" ht="12.75" x14ac:dyDescent="0.2">
      <c r="A29" s="21" t="s">
        <v>46</v>
      </c>
      <c r="B29" s="19">
        <v>42530</v>
      </c>
      <c r="C29" s="21"/>
    </row>
    <row r="30" spans="1:3" ht="12.75" x14ac:dyDescent="0.2">
      <c r="A30" s="21" t="s">
        <v>47</v>
      </c>
      <c r="B30" s="19"/>
      <c r="C30" s="21"/>
    </row>
    <row r="31" spans="1:3" ht="12.75" x14ac:dyDescent="0.2">
      <c r="A31" s="9"/>
      <c r="B31" s="11"/>
      <c r="C31" s="9"/>
    </row>
    <row r="32" spans="1:3" ht="12.75" x14ac:dyDescent="0.2">
      <c r="A32" s="21" t="s">
        <v>48</v>
      </c>
      <c r="B32" s="25">
        <v>42529</v>
      </c>
      <c r="C32" s="21" t="s">
        <v>49</v>
      </c>
    </row>
    <row r="33" spans="1:3" ht="12.75" x14ac:dyDescent="0.2">
      <c r="A33" s="21" t="s">
        <v>50</v>
      </c>
      <c r="B33" s="25"/>
      <c r="C33" s="21"/>
    </row>
    <row r="34" spans="1:3" ht="12.75" x14ac:dyDescent="0.2">
      <c r="A34" s="9"/>
      <c r="B34" s="11"/>
      <c r="C34" s="9"/>
    </row>
    <row r="35" spans="1:3" ht="12.75" x14ac:dyDescent="0.2">
      <c r="A35" s="21" t="s">
        <v>51</v>
      </c>
      <c r="B35" s="25">
        <v>42413</v>
      </c>
      <c r="C35" s="21"/>
    </row>
    <row r="36" spans="1:3" ht="12.75" x14ac:dyDescent="0.2">
      <c r="A36" s="21" t="s">
        <v>52</v>
      </c>
      <c r="B36" s="25"/>
      <c r="C36" s="21"/>
    </row>
    <row r="37" spans="1:3" ht="12.75" x14ac:dyDescent="0.2">
      <c r="A37" s="21" t="s">
        <v>53</v>
      </c>
      <c r="B37" s="25"/>
      <c r="C37" s="21"/>
    </row>
    <row r="38" spans="1:3" ht="12.75" x14ac:dyDescent="0.2">
      <c r="A38" s="21" t="s">
        <v>54</v>
      </c>
      <c r="B38" s="25"/>
      <c r="C38" s="21"/>
    </row>
    <row r="39" spans="1:3" ht="12.75" x14ac:dyDescent="0.2">
      <c r="A39" s="21" t="s">
        <v>55</v>
      </c>
      <c r="B39" s="25"/>
      <c r="C39" s="21"/>
    </row>
    <row r="40" spans="1:3" ht="12.75" x14ac:dyDescent="0.2">
      <c r="A40" s="9"/>
      <c r="B40" s="11"/>
      <c r="C40" s="9"/>
    </row>
    <row r="41" spans="1:3" ht="12.75" x14ac:dyDescent="0.2">
      <c r="A41" s="21" t="s">
        <v>56</v>
      </c>
      <c r="B41" s="25">
        <v>42397</v>
      </c>
      <c r="C41" s="21" t="s">
        <v>57</v>
      </c>
    </row>
    <row r="42" spans="1:3" ht="12.75" x14ac:dyDescent="0.2">
      <c r="A42" s="21" t="s">
        <v>58</v>
      </c>
      <c r="B42" s="25"/>
      <c r="C42" s="21"/>
    </row>
    <row r="43" spans="1:3" ht="12.75" x14ac:dyDescent="0.2">
      <c r="A43" s="9"/>
      <c r="B43" s="11"/>
      <c r="C43" s="9"/>
    </row>
    <row r="44" spans="1:3" ht="12.75" x14ac:dyDescent="0.2">
      <c r="A44" s="21" t="s">
        <v>59</v>
      </c>
      <c r="B44" s="25">
        <v>42393</v>
      </c>
      <c r="C44" s="21" t="s">
        <v>60</v>
      </c>
    </row>
    <row r="45" spans="1:3" ht="12.75" x14ac:dyDescent="0.2">
      <c r="A45" s="9"/>
      <c r="B45" s="11"/>
      <c r="C45" s="9"/>
    </row>
    <row r="46" spans="1:3" ht="12.75" x14ac:dyDescent="0.2">
      <c r="A46" s="21" t="s">
        <v>61</v>
      </c>
      <c r="B46" s="25">
        <v>42366</v>
      </c>
      <c r="C46" s="28"/>
    </row>
    <row r="47" spans="1:3" ht="12.75" x14ac:dyDescent="0.2">
      <c r="A47" s="9"/>
      <c r="B47" s="11"/>
      <c r="C47" s="9"/>
    </row>
    <row r="48" spans="1:3" ht="12.75" x14ac:dyDescent="0.2">
      <c r="A48" s="21" t="s">
        <v>62</v>
      </c>
      <c r="B48" s="25">
        <v>42357</v>
      </c>
      <c r="C48" s="28"/>
    </row>
    <row r="49" spans="1:3" ht="12.75" x14ac:dyDescent="0.2">
      <c r="A49" s="9"/>
      <c r="B49" s="11"/>
      <c r="C49" s="9"/>
    </row>
    <row r="50" spans="1:3" ht="25.5" x14ac:dyDescent="0.2">
      <c r="A50" s="21" t="s">
        <v>63</v>
      </c>
      <c r="B50" s="25">
        <v>42305</v>
      </c>
      <c r="C50" s="28"/>
    </row>
    <row r="51" spans="1:3" ht="12.75" x14ac:dyDescent="0.2">
      <c r="A51" s="9"/>
      <c r="B51" s="11"/>
      <c r="C51" s="9"/>
    </row>
    <row r="52" spans="1:3" ht="12.75" x14ac:dyDescent="0.2">
      <c r="A52" s="21" t="s">
        <v>64</v>
      </c>
      <c r="B52" s="25">
        <v>42302</v>
      </c>
      <c r="C52" s="28"/>
    </row>
    <row r="53" spans="1:3" ht="12.75" x14ac:dyDescent="0.2">
      <c r="A53" s="21" t="s">
        <v>65</v>
      </c>
      <c r="B53" s="28"/>
      <c r="C53" s="28"/>
    </row>
    <row r="54" spans="1:3" ht="12.75" x14ac:dyDescent="0.2">
      <c r="A54" s="21" t="s">
        <v>66</v>
      </c>
      <c r="B54" s="25"/>
      <c r="C54" s="21"/>
    </row>
    <row r="55" spans="1:3" ht="12.75" x14ac:dyDescent="0.2">
      <c r="A55" s="21" t="s">
        <v>67</v>
      </c>
      <c r="B55" s="25"/>
      <c r="C55" s="21"/>
    </row>
    <row r="56" spans="1:3" ht="12.75" x14ac:dyDescent="0.2">
      <c r="A56" s="9"/>
      <c r="B56" s="11"/>
      <c r="C56" s="9"/>
    </row>
    <row r="57" spans="1:3" ht="12.75" x14ac:dyDescent="0.2">
      <c r="A57" s="21" t="s">
        <v>68</v>
      </c>
      <c r="B57" s="25">
        <v>42299</v>
      </c>
      <c r="C57" s="21"/>
    </row>
    <row r="58" spans="1:3" ht="12.75" x14ac:dyDescent="0.2">
      <c r="A58" s="21" t="s">
        <v>69</v>
      </c>
      <c r="B58" s="25"/>
      <c r="C58" s="21"/>
    </row>
    <row r="59" spans="1:3" ht="12.75" x14ac:dyDescent="0.2">
      <c r="A59" s="35" t="s">
        <v>70</v>
      </c>
      <c r="B59" s="25"/>
      <c r="C59" s="21"/>
    </row>
    <row r="60" spans="1:3" ht="12.75" x14ac:dyDescent="0.2">
      <c r="A60" s="9"/>
      <c r="B60" s="11"/>
      <c r="C60" s="9"/>
    </row>
    <row r="61" spans="1:3" ht="12.75" x14ac:dyDescent="0.2">
      <c r="A61" s="21" t="s">
        <v>74</v>
      </c>
      <c r="B61" s="25">
        <v>42298</v>
      </c>
      <c r="C61" s="40"/>
    </row>
    <row r="62" spans="1:3" ht="12.75" x14ac:dyDescent="0.2">
      <c r="A62" s="21" t="s">
        <v>83</v>
      </c>
      <c r="B62" s="25"/>
      <c r="C62" s="40"/>
    </row>
    <row r="63" spans="1:3" ht="12.75" x14ac:dyDescent="0.2">
      <c r="A63" s="21" t="s">
        <v>84</v>
      </c>
      <c r="B63" s="25"/>
      <c r="C63" s="40"/>
    </row>
    <row r="64" spans="1:3" ht="12.75" x14ac:dyDescent="0.2">
      <c r="A64" s="21" t="s">
        <v>85</v>
      </c>
      <c r="B64" s="25"/>
      <c r="C64" s="40"/>
    </row>
    <row r="65" spans="1:3" ht="12.75" x14ac:dyDescent="0.2">
      <c r="A65" s="21" t="s">
        <v>86</v>
      </c>
      <c r="B65" s="25"/>
      <c r="C65" s="40"/>
    </row>
    <row r="66" spans="1:3" ht="12.75" x14ac:dyDescent="0.2">
      <c r="A66" s="21" t="s">
        <v>87</v>
      </c>
      <c r="B66" s="25"/>
      <c r="C66" s="40"/>
    </row>
    <row r="67" spans="1:3" ht="12.75" x14ac:dyDescent="0.2">
      <c r="A67" s="21" t="s">
        <v>88</v>
      </c>
      <c r="B67" s="25"/>
      <c r="C67" s="40"/>
    </row>
    <row r="68" spans="1:3" ht="12.75" x14ac:dyDescent="0.2">
      <c r="A68" s="21" t="s">
        <v>89</v>
      </c>
      <c r="B68" s="25"/>
      <c r="C68" s="40"/>
    </row>
    <row r="69" spans="1:3" ht="12.75" x14ac:dyDescent="0.2">
      <c r="A69" s="21" t="s">
        <v>90</v>
      </c>
      <c r="B69" s="25"/>
      <c r="C69" s="40"/>
    </row>
    <row r="70" spans="1:3" ht="12.75" x14ac:dyDescent="0.2">
      <c r="A70" s="9"/>
      <c r="B70" s="11"/>
      <c r="C70" s="9"/>
    </row>
    <row r="71" spans="1:3" ht="12.75" x14ac:dyDescent="0.2">
      <c r="A71" s="21" t="s">
        <v>91</v>
      </c>
      <c r="B71" s="25">
        <v>42233</v>
      </c>
      <c r="C71" s="21" t="s">
        <v>92</v>
      </c>
    </row>
    <row r="72" spans="1:3" ht="12.75" x14ac:dyDescent="0.2">
      <c r="A72" s="9"/>
      <c r="B72" s="11"/>
      <c r="C72" s="9"/>
    </row>
    <row r="73" spans="1:3" ht="12.75" x14ac:dyDescent="0.2">
      <c r="A73" s="21" t="s">
        <v>93</v>
      </c>
      <c r="B73" s="25">
        <v>42196</v>
      </c>
      <c r="C73" s="21" t="s">
        <v>95</v>
      </c>
    </row>
    <row r="74" spans="1:3" ht="12.75" x14ac:dyDescent="0.2">
      <c r="A74" s="21" t="s">
        <v>96</v>
      </c>
      <c r="B74" s="25"/>
      <c r="C74" s="21"/>
    </row>
    <row r="75" spans="1:3" ht="12.75" x14ac:dyDescent="0.2">
      <c r="A75" s="21" t="s">
        <v>98</v>
      </c>
      <c r="B75" s="25"/>
      <c r="C75" s="21"/>
    </row>
    <row r="76" spans="1:3" ht="12.75" x14ac:dyDescent="0.2">
      <c r="A76" s="21" t="s">
        <v>100</v>
      </c>
      <c r="B76" s="25"/>
      <c r="C76" s="21"/>
    </row>
    <row r="77" spans="1:3" ht="12.75" x14ac:dyDescent="0.2">
      <c r="A77" s="21" t="s">
        <v>102</v>
      </c>
      <c r="B77" s="28"/>
      <c r="C77" s="21"/>
    </row>
    <row r="78" spans="1:3" ht="12.75" x14ac:dyDescent="0.2">
      <c r="A78" s="9"/>
      <c r="B78" s="11"/>
      <c r="C78" s="9"/>
    </row>
    <row r="79" spans="1:3" ht="12.75" x14ac:dyDescent="0.2">
      <c r="A79" s="21" t="s">
        <v>104</v>
      </c>
      <c r="B79" s="25">
        <v>42175</v>
      </c>
      <c r="C79" s="21"/>
    </row>
    <row r="80" spans="1:3" ht="12.75" x14ac:dyDescent="0.2">
      <c r="A80" s="21" t="s">
        <v>106</v>
      </c>
      <c r="B80" s="25"/>
      <c r="C80" s="21"/>
    </row>
    <row r="81" spans="1:3" ht="12.75" x14ac:dyDescent="0.2">
      <c r="A81" s="9"/>
      <c r="B81" s="11"/>
      <c r="C81" s="9"/>
    </row>
    <row r="82" spans="1:3" ht="12.75" x14ac:dyDescent="0.2">
      <c r="A82" s="21" t="s">
        <v>107</v>
      </c>
      <c r="B82" s="25">
        <v>42166</v>
      </c>
      <c r="C82" s="21"/>
    </row>
    <row r="83" spans="1:3" ht="12.75" x14ac:dyDescent="0.2">
      <c r="A83" s="21" t="s">
        <v>109</v>
      </c>
      <c r="B83" s="25"/>
      <c r="C83" s="21"/>
    </row>
    <row r="84" spans="1:3" ht="12.75" x14ac:dyDescent="0.2">
      <c r="A84" s="21" t="s">
        <v>110</v>
      </c>
      <c r="B84" s="28"/>
      <c r="C84" s="21" t="s">
        <v>112</v>
      </c>
    </row>
    <row r="85" spans="1:3" ht="12.75" x14ac:dyDescent="0.2">
      <c r="A85" s="21" t="s">
        <v>113</v>
      </c>
      <c r="B85" s="28"/>
      <c r="C85" s="21"/>
    </row>
    <row r="86" spans="1:3" ht="12.75" x14ac:dyDescent="0.2">
      <c r="A86" s="9"/>
      <c r="B86" s="11"/>
      <c r="C86" s="9"/>
    </row>
    <row r="87" spans="1:3" ht="12.75" x14ac:dyDescent="0.2">
      <c r="A87" s="21" t="s">
        <v>114</v>
      </c>
      <c r="B87" s="25">
        <v>42165</v>
      </c>
      <c r="C87" s="40"/>
    </row>
    <row r="88" spans="1:3" ht="12.75" x14ac:dyDescent="0.2">
      <c r="A88" s="21" t="s">
        <v>115</v>
      </c>
      <c r="B88" s="25"/>
      <c r="C88" s="40"/>
    </row>
    <row r="89" spans="1:3" ht="12.75" x14ac:dyDescent="0.2">
      <c r="A89" s="21" t="s">
        <v>116</v>
      </c>
      <c r="B89" s="25"/>
      <c r="C89" s="40"/>
    </row>
    <row r="90" spans="1:3" ht="12.75" x14ac:dyDescent="0.2">
      <c r="A90" s="21" t="s">
        <v>117</v>
      </c>
      <c r="B90" s="25"/>
      <c r="C90" s="40"/>
    </row>
    <row r="91" spans="1:3" ht="12.75" x14ac:dyDescent="0.2">
      <c r="A91" s="9"/>
      <c r="B91" s="11"/>
      <c r="C91" s="9"/>
    </row>
    <row r="92" spans="1:3" ht="12.75" x14ac:dyDescent="0.2">
      <c r="A92" s="21" t="s">
        <v>118</v>
      </c>
      <c r="B92" s="25">
        <v>42163</v>
      </c>
      <c r="C92" s="21"/>
    </row>
    <row r="93" spans="1:3" ht="12.75" x14ac:dyDescent="0.2">
      <c r="A93" s="21" t="s">
        <v>119</v>
      </c>
      <c r="B93" s="25"/>
      <c r="C93" s="21"/>
    </row>
    <row r="94" spans="1:3" ht="12.75" x14ac:dyDescent="0.2">
      <c r="A94" s="21" t="s">
        <v>120</v>
      </c>
      <c r="B94" s="25"/>
      <c r="C94" s="21"/>
    </row>
    <row r="95" spans="1:3" ht="12.75" x14ac:dyDescent="0.2">
      <c r="A95" s="21" t="s">
        <v>121</v>
      </c>
      <c r="B95" s="25"/>
      <c r="C95" s="21"/>
    </row>
    <row r="96" spans="1:3" ht="12.75" x14ac:dyDescent="0.2">
      <c r="A96" s="9"/>
      <c r="B96" s="11"/>
      <c r="C96" s="9"/>
    </row>
    <row r="97" spans="1:3" ht="12.75" x14ac:dyDescent="0.2">
      <c r="A97" s="21" t="s">
        <v>122</v>
      </c>
      <c r="B97" s="25">
        <v>42159</v>
      </c>
      <c r="C97" s="21"/>
    </row>
    <row r="98" spans="1:3" ht="12.75" x14ac:dyDescent="0.2">
      <c r="A98" s="21" t="s">
        <v>123</v>
      </c>
      <c r="B98" s="25"/>
      <c r="C98" s="21" t="s">
        <v>124</v>
      </c>
    </row>
    <row r="99" spans="1:3" ht="12.75" x14ac:dyDescent="0.2">
      <c r="A99" s="21" t="s">
        <v>125</v>
      </c>
      <c r="B99" s="25"/>
      <c r="C99" s="21"/>
    </row>
    <row r="100" spans="1:3" ht="12.75" x14ac:dyDescent="0.2">
      <c r="A100" s="21" t="s">
        <v>126</v>
      </c>
      <c r="B100" s="25"/>
      <c r="C100" s="21"/>
    </row>
    <row r="101" spans="1:3" ht="12.75" x14ac:dyDescent="0.2">
      <c r="A101" s="9"/>
      <c r="B101" s="11"/>
      <c r="C101" s="9"/>
    </row>
    <row r="102" spans="1:3" ht="12.75" x14ac:dyDescent="0.2">
      <c r="A102" s="21" t="s">
        <v>127</v>
      </c>
      <c r="B102" s="25">
        <v>42158</v>
      </c>
      <c r="C102" s="21" t="s">
        <v>128</v>
      </c>
    </row>
    <row r="103" spans="1:3" ht="12.75" x14ac:dyDescent="0.2">
      <c r="A103" s="21" t="s">
        <v>129</v>
      </c>
      <c r="B103" s="25"/>
      <c r="C103" s="21" t="s">
        <v>130</v>
      </c>
    </row>
    <row r="104" spans="1:3" ht="12.75" x14ac:dyDescent="0.2">
      <c r="A104" s="21" t="s">
        <v>131</v>
      </c>
      <c r="B104" s="25"/>
      <c r="C104" s="21" t="s">
        <v>132</v>
      </c>
    </row>
    <row r="105" spans="1:3" ht="12.75" x14ac:dyDescent="0.2">
      <c r="A105" s="21" t="s">
        <v>133</v>
      </c>
      <c r="B105" s="25"/>
      <c r="C105" s="28"/>
    </row>
    <row r="106" spans="1:3" ht="12.75" x14ac:dyDescent="0.2">
      <c r="A106" s="21" t="s">
        <v>134</v>
      </c>
      <c r="B106" s="25"/>
      <c r="C106" s="28"/>
    </row>
    <row r="107" spans="1:3" ht="12.75" x14ac:dyDescent="0.2">
      <c r="A107" s="21" t="s">
        <v>135</v>
      </c>
      <c r="B107" s="25"/>
      <c r="C107" s="28"/>
    </row>
    <row r="108" spans="1:3" ht="12.75" x14ac:dyDescent="0.2">
      <c r="A108" s="21" t="s">
        <v>136</v>
      </c>
      <c r="B108" s="25"/>
      <c r="C108" s="28"/>
    </row>
    <row r="109" spans="1:3" ht="12.75" x14ac:dyDescent="0.2">
      <c r="A109" s="21" t="s">
        <v>137</v>
      </c>
      <c r="B109" s="25"/>
      <c r="C109" s="28"/>
    </row>
    <row r="110" spans="1:3" ht="12.75" x14ac:dyDescent="0.2">
      <c r="A110" s="21" t="s">
        <v>138</v>
      </c>
      <c r="B110" s="25"/>
      <c r="C110" s="28"/>
    </row>
    <row r="111" spans="1:3" ht="12.75" x14ac:dyDescent="0.2">
      <c r="A111" s="9"/>
      <c r="B111" s="11"/>
      <c r="C111" s="9"/>
    </row>
    <row r="112" spans="1:3" ht="12.75" x14ac:dyDescent="0.2">
      <c r="A112" s="21" t="s">
        <v>139</v>
      </c>
      <c r="B112" s="25">
        <v>42134</v>
      </c>
    </row>
    <row r="113" spans="1:3" ht="12.75" x14ac:dyDescent="0.2">
      <c r="A113" s="21" t="s">
        <v>140</v>
      </c>
      <c r="B113" s="50"/>
    </row>
    <row r="114" spans="1:3" ht="12.75" x14ac:dyDescent="0.2">
      <c r="A114" s="21" t="s">
        <v>141</v>
      </c>
      <c r="B114" s="50"/>
    </row>
    <row r="115" spans="1:3" ht="12.75" x14ac:dyDescent="0.2">
      <c r="A115" s="9"/>
      <c r="B115" s="11"/>
      <c r="C115" s="9"/>
    </row>
    <row r="116" spans="1:3" ht="12.75" x14ac:dyDescent="0.2">
      <c r="A116" s="21" t="s">
        <v>142</v>
      </c>
      <c r="B116" s="25">
        <v>42130</v>
      </c>
    </row>
    <row r="117" spans="1:3" ht="12.75" x14ac:dyDescent="0.2">
      <c r="A117" s="21" t="s">
        <v>143</v>
      </c>
      <c r="B117" s="25"/>
    </row>
    <row r="118" spans="1:3" ht="12.75" x14ac:dyDescent="0.2">
      <c r="A118" s="21" t="s">
        <v>144</v>
      </c>
      <c r="B118" s="25"/>
    </row>
    <row r="119" spans="1:3" ht="12.75" x14ac:dyDescent="0.2">
      <c r="A119" s="21" t="s">
        <v>145</v>
      </c>
      <c r="B119" s="25"/>
    </row>
    <row r="120" spans="1:3" ht="12.75" x14ac:dyDescent="0.2">
      <c r="A120" s="21" t="s">
        <v>146</v>
      </c>
      <c r="B120" s="25"/>
    </row>
    <row r="121" spans="1:3" ht="12.75" x14ac:dyDescent="0.2">
      <c r="A121" s="9"/>
      <c r="B121" s="11"/>
      <c r="C121" s="9"/>
    </row>
    <row r="122" spans="1:3" ht="12.75" x14ac:dyDescent="0.2">
      <c r="A122" s="21" t="s">
        <v>147</v>
      </c>
      <c r="B122" s="25">
        <v>42129</v>
      </c>
    </row>
    <row r="123" spans="1:3" ht="12.75" x14ac:dyDescent="0.2">
      <c r="A123" s="21" t="s">
        <v>148</v>
      </c>
      <c r="B123" s="25"/>
      <c r="C123" s="21" t="s">
        <v>149</v>
      </c>
    </row>
    <row r="124" spans="1:3" ht="12.75" x14ac:dyDescent="0.2">
      <c r="A124" s="21" t="s">
        <v>150</v>
      </c>
      <c r="B124" s="25"/>
      <c r="C124" s="21"/>
    </row>
    <row r="125" spans="1:3" ht="12.75" x14ac:dyDescent="0.2">
      <c r="A125" s="21" t="s">
        <v>151</v>
      </c>
      <c r="B125" s="25"/>
      <c r="C125" s="21"/>
    </row>
    <row r="126" spans="1:3" ht="12.75" x14ac:dyDescent="0.2">
      <c r="A126" s="21" t="s">
        <v>152</v>
      </c>
      <c r="B126" s="25"/>
      <c r="C126" s="21"/>
    </row>
    <row r="127" spans="1:3" ht="12.75" x14ac:dyDescent="0.2">
      <c r="A127" s="21" t="s">
        <v>153</v>
      </c>
      <c r="B127" s="25"/>
      <c r="C127" s="21"/>
    </row>
    <row r="128" spans="1:3" ht="12.75" x14ac:dyDescent="0.2">
      <c r="A128" s="21" t="s">
        <v>154</v>
      </c>
      <c r="B128" s="25"/>
      <c r="C128" s="21"/>
    </row>
    <row r="129" spans="1:3" ht="12.75" x14ac:dyDescent="0.2">
      <c r="A129" s="21" t="s">
        <v>155</v>
      </c>
      <c r="B129" s="25"/>
      <c r="C129" s="21"/>
    </row>
    <row r="130" spans="1:3" ht="12.75" x14ac:dyDescent="0.2">
      <c r="A130" s="21" t="s">
        <v>156</v>
      </c>
      <c r="B130" s="25"/>
      <c r="C130" s="21"/>
    </row>
    <row r="131" spans="1:3" ht="12.75" x14ac:dyDescent="0.2">
      <c r="A131" s="21" t="s">
        <v>157</v>
      </c>
      <c r="B131" s="25"/>
      <c r="C131" s="21"/>
    </row>
    <row r="132" spans="1:3" ht="12.75" x14ac:dyDescent="0.2">
      <c r="A132" s="21" t="s">
        <v>158</v>
      </c>
      <c r="B132" s="25"/>
      <c r="C132" s="21"/>
    </row>
    <row r="133" spans="1:3" ht="12.75" x14ac:dyDescent="0.2">
      <c r="A133" s="9"/>
      <c r="B133" s="11"/>
      <c r="C133" s="9"/>
    </row>
    <row r="134" spans="1:3" ht="12.75" x14ac:dyDescent="0.2">
      <c r="A134" s="21" t="s">
        <v>159</v>
      </c>
      <c r="B134" s="25">
        <v>42127</v>
      </c>
      <c r="C134" s="21"/>
    </row>
    <row r="135" spans="1:3" ht="12.75" x14ac:dyDescent="0.2">
      <c r="A135" s="21" t="s">
        <v>161</v>
      </c>
      <c r="B135" s="25"/>
      <c r="C135" s="21"/>
    </row>
    <row r="136" spans="1:3" ht="12.75" x14ac:dyDescent="0.2">
      <c r="A136" s="21" t="s">
        <v>162</v>
      </c>
      <c r="B136" s="25"/>
      <c r="C136" s="21" t="s">
        <v>163</v>
      </c>
    </row>
    <row r="137" spans="1:3" ht="12.75" x14ac:dyDescent="0.2">
      <c r="A137" s="21" t="s">
        <v>164</v>
      </c>
      <c r="B137" s="25"/>
      <c r="C137" s="21"/>
    </row>
    <row r="138" spans="1:3" ht="12.75" x14ac:dyDescent="0.2">
      <c r="A138" s="9"/>
      <c r="B138" s="11"/>
      <c r="C138" s="9"/>
    </row>
    <row r="139" spans="1:3" ht="12.75" x14ac:dyDescent="0.2">
      <c r="A139" s="21" t="s">
        <v>165</v>
      </c>
      <c r="B139" s="25">
        <v>42125</v>
      </c>
      <c r="C139" s="21"/>
    </row>
    <row r="140" spans="1:3" ht="12.75" x14ac:dyDescent="0.2">
      <c r="A140" s="21" t="s">
        <v>166</v>
      </c>
      <c r="B140" s="25"/>
      <c r="C140" s="21"/>
    </row>
    <row r="141" spans="1:3" ht="12.75" x14ac:dyDescent="0.2">
      <c r="A141" s="21" t="s">
        <v>167</v>
      </c>
      <c r="B141" s="25"/>
      <c r="C141" s="21"/>
    </row>
    <row r="142" spans="1:3" ht="12.75" x14ac:dyDescent="0.2">
      <c r="A142" s="21" t="s">
        <v>168</v>
      </c>
      <c r="B142" s="25"/>
      <c r="C142" s="21"/>
    </row>
    <row r="143" spans="1:3" ht="12.75" x14ac:dyDescent="0.2">
      <c r="A143" s="21" t="s">
        <v>169</v>
      </c>
      <c r="B143" s="25"/>
      <c r="C143" s="21" t="s">
        <v>170</v>
      </c>
    </row>
    <row r="144" spans="1:3" ht="12.75" x14ac:dyDescent="0.2">
      <c r="A144" s="9"/>
      <c r="B144" s="11"/>
      <c r="C144" s="9"/>
    </row>
    <row r="145" spans="1:3" ht="12.75" x14ac:dyDescent="0.2">
      <c r="A145" s="21" t="s">
        <v>171</v>
      </c>
      <c r="B145" s="25">
        <v>42123</v>
      </c>
      <c r="C145" s="21" t="s">
        <v>172</v>
      </c>
    </row>
    <row r="146" spans="1:3" ht="12.75" x14ac:dyDescent="0.2">
      <c r="A146" s="21" t="s">
        <v>173</v>
      </c>
      <c r="B146" s="25"/>
      <c r="C146" s="21"/>
    </row>
    <row r="147" spans="1:3" ht="12.75" x14ac:dyDescent="0.2">
      <c r="A147" s="9"/>
      <c r="B147" s="11"/>
      <c r="C147" s="9"/>
    </row>
    <row r="148" spans="1:3" ht="12.75" x14ac:dyDescent="0.2">
      <c r="A148" s="21" t="s">
        <v>174</v>
      </c>
      <c r="B148" s="25">
        <v>42077</v>
      </c>
      <c r="C148" s="21" t="s">
        <v>175</v>
      </c>
    </row>
    <row r="149" spans="1:3" ht="12.75" x14ac:dyDescent="0.2">
      <c r="A149" s="21" t="s">
        <v>176</v>
      </c>
      <c r="B149" s="25"/>
      <c r="C149" s="21"/>
    </row>
    <row r="150" spans="1:3" ht="12.75" x14ac:dyDescent="0.2">
      <c r="A150" s="21" t="s">
        <v>177</v>
      </c>
      <c r="B150" s="25"/>
      <c r="C150" s="21"/>
    </row>
    <row r="151" spans="1:3" ht="12.75" x14ac:dyDescent="0.2">
      <c r="A151" s="21" t="s">
        <v>179</v>
      </c>
      <c r="B151" s="25"/>
      <c r="C151" s="21"/>
    </row>
    <row r="152" spans="1:3" ht="12.75" x14ac:dyDescent="0.2">
      <c r="A152" s="21" t="s">
        <v>181</v>
      </c>
      <c r="B152" s="25"/>
      <c r="C152" s="21"/>
    </row>
    <row r="153" spans="1:3" ht="12.75" x14ac:dyDescent="0.2">
      <c r="A153" s="21" t="s">
        <v>183</v>
      </c>
      <c r="B153" s="25"/>
      <c r="C153" s="21"/>
    </row>
    <row r="154" spans="1:3" ht="12.75" x14ac:dyDescent="0.2">
      <c r="A154" s="21" t="s">
        <v>184</v>
      </c>
      <c r="B154" s="25"/>
      <c r="C154" s="21"/>
    </row>
    <row r="155" spans="1:3" ht="12.75" x14ac:dyDescent="0.2">
      <c r="A155" s="21" t="s">
        <v>185</v>
      </c>
      <c r="B155" s="25"/>
      <c r="C155" s="21"/>
    </row>
    <row r="156" spans="1:3" ht="12.75" x14ac:dyDescent="0.2">
      <c r="A156" s="21" t="s">
        <v>186</v>
      </c>
      <c r="B156" s="25"/>
      <c r="C156" s="21"/>
    </row>
    <row r="157" spans="1:3" ht="12.75" x14ac:dyDescent="0.2">
      <c r="A157" s="21" t="s">
        <v>187</v>
      </c>
      <c r="B157" s="25"/>
      <c r="C157" s="21"/>
    </row>
    <row r="158" spans="1:3" ht="12.75" x14ac:dyDescent="0.2">
      <c r="A158" s="21" t="s">
        <v>188</v>
      </c>
      <c r="B158" s="25"/>
      <c r="C158" s="21"/>
    </row>
    <row r="159" spans="1:3" ht="12.75" x14ac:dyDescent="0.2">
      <c r="A159" s="21" t="s">
        <v>189</v>
      </c>
      <c r="B159" s="25"/>
      <c r="C159" s="21"/>
    </row>
    <row r="160" spans="1:3" ht="12.75" x14ac:dyDescent="0.2">
      <c r="A160" s="57" t="s">
        <v>190</v>
      </c>
      <c r="B160" s="25"/>
      <c r="C160" s="21" t="s">
        <v>191</v>
      </c>
    </row>
    <row r="161" spans="1:3" ht="12.75" x14ac:dyDescent="0.2">
      <c r="A161" s="9"/>
      <c r="B161" s="11"/>
      <c r="C161" s="9"/>
    </row>
    <row r="162" spans="1:3" ht="12.75" x14ac:dyDescent="0.2">
      <c r="A162" s="21" t="s">
        <v>193</v>
      </c>
      <c r="B162" s="25">
        <v>42064</v>
      </c>
      <c r="C162" s="40"/>
    </row>
    <row r="163" spans="1:3" ht="12.75" x14ac:dyDescent="0.2">
      <c r="A163" s="21" t="s">
        <v>194</v>
      </c>
      <c r="B163" s="25"/>
      <c r="C163" s="40"/>
    </row>
    <row r="164" spans="1:3" ht="12.75" x14ac:dyDescent="0.2">
      <c r="A164" s="21" t="s">
        <v>196</v>
      </c>
      <c r="B164" s="25"/>
      <c r="C164" s="40"/>
    </row>
    <row r="165" spans="1:3" ht="12.75" x14ac:dyDescent="0.2">
      <c r="A165" s="21" t="s">
        <v>141</v>
      </c>
      <c r="B165" s="25"/>
      <c r="C165" s="40"/>
    </row>
    <row r="166" spans="1:3" ht="12.75" x14ac:dyDescent="0.2">
      <c r="A166" s="21" t="s">
        <v>198</v>
      </c>
      <c r="B166" s="25"/>
      <c r="C166" s="40"/>
    </row>
    <row r="167" spans="1:3" ht="12.75" x14ac:dyDescent="0.2">
      <c r="A167" s="21" t="s">
        <v>199</v>
      </c>
      <c r="B167" s="25">
        <v>42056</v>
      </c>
      <c r="C167" s="40"/>
    </row>
    <row r="168" spans="1:3" ht="12.75" x14ac:dyDescent="0.2">
      <c r="A168" s="21" t="s">
        <v>200</v>
      </c>
      <c r="B168" s="25">
        <v>42055</v>
      </c>
      <c r="C168" s="40"/>
    </row>
    <row r="169" spans="1:3" ht="12.75" x14ac:dyDescent="0.2">
      <c r="A169" s="21" t="s">
        <v>201</v>
      </c>
      <c r="B169" s="25">
        <v>42054</v>
      </c>
      <c r="C169" s="40"/>
    </row>
    <row r="170" spans="1:3" ht="12.75" x14ac:dyDescent="0.2">
      <c r="A170" s="21" t="s">
        <v>203</v>
      </c>
      <c r="B170" s="25">
        <v>42024</v>
      </c>
      <c r="C170" s="40"/>
    </row>
    <row r="171" spans="1:3" ht="12.75" x14ac:dyDescent="0.2">
      <c r="A171" s="21" t="s">
        <v>204</v>
      </c>
      <c r="B171" s="25"/>
      <c r="C171" s="40"/>
    </row>
    <row r="172" spans="1:3" ht="12.75" x14ac:dyDescent="0.2">
      <c r="A172" s="21" t="s">
        <v>205</v>
      </c>
      <c r="B172" s="25">
        <v>42023</v>
      </c>
      <c r="C172" s="40"/>
    </row>
    <row r="173" spans="1:3" ht="12.75" x14ac:dyDescent="0.2">
      <c r="A173" s="21" t="s">
        <v>206</v>
      </c>
      <c r="B173" s="25">
        <v>42006</v>
      </c>
      <c r="C173" s="21" t="s">
        <v>207</v>
      </c>
    </row>
    <row r="174" spans="1:3" ht="12.75" x14ac:dyDescent="0.2">
      <c r="A174" s="21" t="s">
        <v>208</v>
      </c>
      <c r="B174" s="25">
        <v>42005</v>
      </c>
      <c r="C174" s="21"/>
    </row>
    <row r="175" spans="1:3" ht="12.75" x14ac:dyDescent="0.2">
      <c r="A175" s="21" t="s">
        <v>209</v>
      </c>
      <c r="B175" s="25"/>
      <c r="C175" s="21"/>
    </row>
    <row r="176" spans="1:3" ht="12.75" x14ac:dyDescent="0.2">
      <c r="A176" s="21" t="s">
        <v>210</v>
      </c>
      <c r="B176" s="25"/>
      <c r="C176" s="21"/>
    </row>
    <row r="177" spans="1:3" ht="12.75" x14ac:dyDescent="0.2">
      <c r="A177" s="21" t="s">
        <v>211</v>
      </c>
      <c r="B177" s="25"/>
      <c r="C177" s="21"/>
    </row>
    <row r="178" spans="1:3" ht="12.75" x14ac:dyDescent="0.2">
      <c r="A178" s="21" t="s">
        <v>213</v>
      </c>
      <c r="B178" s="25"/>
      <c r="C178" s="21"/>
    </row>
    <row r="179" spans="1:3" ht="12.75" x14ac:dyDescent="0.2">
      <c r="A179" s="21" t="s">
        <v>215</v>
      </c>
      <c r="B179" s="25"/>
      <c r="C179" s="21"/>
    </row>
    <row r="180" spans="1:3" ht="12.75" x14ac:dyDescent="0.2">
      <c r="A180" s="9"/>
      <c r="B180" s="11"/>
      <c r="C180" s="9"/>
    </row>
    <row r="181" spans="1:3" ht="12.75" x14ac:dyDescent="0.2">
      <c r="A181" s="21" t="s">
        <v>216</v>
      </c>
      <c r="B181" s="25">
        <v>41964</v>
      </c>
      <c r="C181" s="21" t="s">
        <v>219</v>
      </c>
    </row>
    <row r="182" spans="1:3" ht="12.75" x14ac:dyDescent="0.2">
      <c r="A182" s="21" t="s">
        <v>220</v>
      </c>
      <c r="B182" s="25">
        <v>41887</v>
      </c>
      <c r="C182" s="28"/>
    </row>
    <row r="183" spans="1:3" ht="12.75" x14ac:dyDescent="0.2">
      <c r="A183" s="21" t="s">
        <v>221</v>
      </c>
      <c r="B183" s="25"/>
      <c r="C183" s="28"/>
    </row>
    <row r="184" spans="1:3" ht="12.75" x14ac:dyDescent="0.2">
      <c r="A184" s="21" t="s">
        <v>222</v>
      </c>
      <c r="B184" s="25"/>
      <c r="C184" s="28"/>
    </row>
    <row r="185" spans="1:3" ht="12.75" x14ac:dyDescent="0.2">
      <c r="A185" s="21" t="s">
        <v>223</v>
      </c>
      <c r="B185" s="25"/>
      <c r="C185" s="28"/>
    </row>
    <row r="186" spans="1:3" ht="12.75" x14ac:dyDescent="0.2">
      <c r="A186" s="21" t="s">
        <v>224</v>
      </c>
      <c r="B186" s="25"/>
      <c r="C186" s="28"/>
    </row>
    <row r="187" spans="1:3" ht="12.75" x14ac:dyDescent="0.2">
      <c r="A187" s="21" t="s">
        <v>225</v>
      </c>
      <c r="B187" s="25"/>
      <c r="C187" s="28"/>
    </row>
    <row r="188" spans="1:3" ht="12.75" x14ac:dyDescent="0.2">
      <c r="A188" s="21" t="s">
        <v>226</v>
      </c>
      <c r="B188" s="25"/>
      <c r="C188" s="28"/>
    </row>
    <row r="189" spans="1:3" ht="12.75" x14ac:dyDescent="0.2">
      <c r="A189" s="21" t="s">
        <v>227</v>
      </c>
      <c r="B189" s="25"/>
      <c r="C189" s="28"/>
    </row>
    <row r="190" spans="1:3" ht="12.75" x14ac:dyDescent="0.2">
      <c r="A190" s="21" t="s">
        <v>229</v>
      </c>
      <c r="B190" s="25"/>
      <c r="C190" s="28"/>
    </row>
    <row r="191" spans="1:3" ht="12.75" x14ac:dyDescent="0.2">
      <c r="A191" s="21" t="s">
        <v>230</v>
      </c>
      <c r="B191" s="25"/>
      <c r="C191" s="28"/>
    </row>
    <row r="192" spans="1:3" ht="12.75" x14ac:dyDescent="0.2">
      <c r="A192" s="21" t="s">
        <v>232</v>
      </c>
      <c r="B192" s="25"/>
      <c r="C192" s="28"/>
    </row>
    <row r="193" spans="1:3" ht="12.75" x14ac:dyDescent="0.2">
      <c r="A193" s="60" t="s">
        <v>234</v>
      </c>
      <c r="B193" s="25"/>
      <c r="C193" s="28"/>
    </row>
    <row r="194" spans="1:3" ht="12.75" x14ac:dyDescent="0.2">
      <c r="A194" s="60" t="s">
        <v>237</v>
      </c>
      <c r="B194" s="25"/>
      <c r="C194" s="28"/>
    </row>
    <row r="195" spans="1:3" ht="12.75" x14ac:dyDescent="0.2">
      <c r="A195" s="61"/>
      <c r="B195" s="62"/>
      <c r="C195" s="61"/>
    </row>
    <row r="196" spans="1:3" ht="12.75" x14ac:dyDescent="0.2">
      <c r="A196" s="21" t="s">
        <v>239</v>
      </c>
      <c r="B196" s="25">
        <v>41886</v>
      </c>
      <c r="C19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Sources, Notes and Contact</vt:lpstr>
      <vt:lpstr>Changelog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 Sheets</dc:creator>
  <cp:lastModifiedBy>Lori</cp:lastModifiedBy>
  <dcterms:created xsi:type="dcterms:W3CDTF">2016-08-05T03:16:49Z</dcterms:created>
  <dcterms:modified xsi:type="dcterms:W3CDTF">2016-08-05T03:16:49Z</dcterms:modified>
</cp:coreProperties>
</file>